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1"/>
  </bookViews>
  <sheets>
    <sheet name="各類別單價" sheetId="1" r:id="rId1"/>
    <sheet name="一年級" sheetId="2" r:id="rId2"/>
  </sheets>
  <definedNames>
    <definedName name="_xlnm.Print_Titles" localSheetId="1">'一年級'!$1:$3</definedName>
    <definedName name="班級">'各類別單價'!$U$3:$U$15</definedName>
    <definedName name="類別">'各類別單價'!$A$11:$A$24</definedName>
  </definedNames>
  <calcPr fullCalcOnLoad="1"/>
</workbook>
</file>

<file path=xl/sharedStrings.xml><?xml version="1.0" encoding="utf-8"?>
<sst xmlns="http://schemas.openxmlformats.org/spreadsheetml/2006/main" count="124" uniqueCount="99">
  <si>
    <t>編號</t>
  </si>
  <si>
    <t>項</t>
  </si>
  <si>
    <t>費</t>
  </si>
  <si>
    <t>學</t>
  </si>
  <si>
    <t>生</t>
  </si>
  <si>
    <t>保</t>
  </si>
  <si>
    <t>險</t>
  </si>
  <si>
    <t>家</t>
  </si>
  <si>
    <t>長</t>
  </si>
  <si>
    <t>會</t>
  </si>
  <si>
    <t>目</t>
  </si>
  <si>
    <t>團</t>
  </si>
  <si>
    <t>體</t>
  </si>
  <si>
    <t>費</t>
  </si>
  <si>
    <t>簡易代碼</t>
  </si>
  <si>
    <t>午</t>
  </si>
  <si>
    <t>餐</t>
  </si>
  <si>
    <t>A+B合計</t>
  </si>
  <si>
    <t>A小計</t>
  </si>
  <si>
    <t>B小計</t>
  </si>
  <si>
    <t>座號</t>
  </si>
  <si>
    <t xml:space="preserve">        單價
年級</t>
  </si>
  <si>
    <t>學生團體保險費</t>
  </si>
  <si>
    <t>家長會費</t>
  </si>
  <si>
    <t>一般生交家長會費吃午餐</t>
  </si>
  <si>
    <t>一般生免家長會費吃午餐</t>
  </si>
  <si>
    <t>一般生交家長會費不吃午餐</t>
  </si>
  <si>
    <t>一般生免家長會費不吃午餐</t>
  </si>
  <si>
    <t>一年級</t>
  </si>
  <si>
    <t>班級</t>
  </si>
  <si>
    <t>貴班為</t>
  </si>
  <si>
    <t>班</t>
  </si>
  <si>
    <t>編號</t>
  </si>
  <si>
    <t>身分註記</t>
  </si>
  <si>
    <t>繳款人</t>
  </si>
  <si>
    <t>年級</t>
  </si>
  <si>
    <t>班別</t>
  </si>
  <si>
    <t>輕度殘障子女或學生</t>
  </si>
  <si>
    <t>中度殘障子女或學生</t>
  </si>
  <si>
    <t>清寒家庭學生</t>
  </si>
  <si>
    <t>重度殘障子女或學生</t>
  </si>
  <si>
    <t>低收入戶家庭學生</t>
  </si>
  <si>
    <t>各人實驗教育一般生交家長會費</t>
  </si>
  <si>
    <t>各人實驗教育一般生免家長會費</t>
  </si>
  <si>
    <t>在家教育特殊生</t>
  </si>
  <si>
    <t>原住民學生</t>
  </si>
  <si>
    <t>中低收入戶家庭學生</t>
  </si>
  <si>
    <t>基</t>
  </si>
  <si>
    <t>本</t>
  </si>
  <si>
    <t>燃</t>
  </si>
  <si>
    <t>料</t>
  </si>
  <si>
    <t>非</t>
  </si>
  <si>
    <t>改</t>
  </si>
  <si>
    <t>食</t>
  </si>
  <si>
    <t>材</t>
  </si>
  <si>
    <t>學</t>
  </si>
  <si>
    <t>用</t>
  </si>
  <si>
    <t>品</t>
  </si>
  <si>
    <t>教</t>
  </si>
  <si>
    <t>午餐基本費</t>
  </si>
  <si>
    <t>午餐燃料費</t>
  </si>
  <si>
    <t>非基改食材費</t>
  </si>
  <si>
    <t>A小計</t>
  </si>
  <si>
    <t>合作社美勞費</t>
  </si>
  <si>
    <t>合作社簿本費</t>
  </si>
  <si>
    <t>學用品費</t>
  </si>
  <si>
    <t>戶</t>
  </si>
  <si>
    <t>外</t>
  </si>
  <si>
    <t>育</t>
  </si>
  <si>
    <t>活</t>
  </si>
  <si>
    <t>動</t>
  </si>
  <si>
    <t>畢</t>
  </si>
  <si>
    <t>業</t>
  </si>
  <si>
    <t>紀</t>
  </si>
  <si>
    <t>念</t>
  </si>
  <si>
    <t>冊</t>
  </si>
  <si>
    <t>戶外教育活動費</t>
  </si>
  <si>
    <t>畢業紀念冊</t>
  </si>
  <si>
    <t>戶外教育減免請打○</t>
  </si>
  <si>
    <t>2.出國學生免註冊，請於繳款人格填出國</t>
  </si>
  <si>
    <t>合</t>
  </si>
  <si>
    <t>作</t>
  </si>
  <si>
    <t>社</t>
  </si>
  <si>
    <t>美</t>
  </si>
  <si>
    <t>簿</t>
  </si>
  <si>
    <t>勞</t>
  </si>
  <si>
    <t>本</t>
  </si>
  <si>
    <t>費</t>
  </si>
  <si>
    <t>冷</t>
  </si>
  <si>
    <t>氣</t>
  </si>
  <si>
    <t>維</t>
  </si>
  <si>
    <t>護</t>
  </si>
  <si>
    <t>電</t>
  </si>
  <si>
    <t>流</t>
  </si>
  <si>
    <t>冷氣維護費</t>
  </si>
  <si>
    <t>冷氣基本電費</t>
  </si>
  <si>
    <t>冷氣流動電費</t>
  </si>
  <si>
    <t>3.請於9/2中午12:00前回傳，以便出納組整理全校資料後交給廠商。</t>
  </si>
  <si>
    <t>1.完成此表後，請另存新檔至桌面，並以貴班代碼命名傳至w560623@gmail.com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</si>
</sst>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;_谀"/>
    <numFmt numFmtId="181" formatCode="0;_萀"/>
    <numFmt numFmtId="182" formatCode="0;_Ā"/>
    <numFmt numFmtId="183" formatCode="0;_Ⰰ"/>
  </numFmts>
  <fonts count="51">
    <font>
      <sz val="12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b/>
      <sz val="12"/>
      <name val="細明體"/>
      <family val="3"/>
    </font>
    <font>
      <b/>
      <sz val="12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新細明體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8"/>
      <name val="新細明體"/>
      <family val="1"/>
    </font>
    <font>
      <sz val="14"/>
      <name val="標楷體"/>
      <family val="4"/>
    </font>
    <font>
      <b/>
      <sz val="14"/>
      <color indexed="10"/>
      <name val="標楷體"/>
      <family val="4"/>
    </font>
    <font>
      <sz val="14"/>
      <name val="新細明體"/>
      <family val="1"/>
    </font>
    <font>
      <b/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top" textRotation="255" wrapText="1"/>
    </xf>
    <xf numFmtId="0" fontId="7" fillId="0" borderId="10" xfId="0" applyFont="1" applyBorder="1" applyAlignment="1">
      <alignment horizontal="center" vertical="top" textRotation="255" wrapText="1"/>
    </xf>
    <xf numFmtId="0" fontId="13" fillId="0" borderId="0" xfId="0" applyFont="1" applyAlignment="1">
      <alignment horizontal="left"/>
    </xf>
    <xf numFmtId="0" fontId="0" fillId="0" borderId="10" xfId="0" applyBorder="1" applyAlignment="1">
      <alignment vertical="center" textRotation="255"/>
    </xf>
    <xf numFmtId="0" fontId="13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top" textRotation="255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3" borderId="17" xfId="0" applyFill="1" applyBorder="1" applyAlignment="1">
      <alignment horizontal="left" vertical="center"/>
    </xf>
    <xf numFmtId="0" fontId="0" fillId="3" borderId="17" xfId="0" applyFill="1" applyBorder="1" applyAlignment="1">
      <alignment/>
    </xf>
    <xf numFmtId="0" fontId="8" fillId="32" borderId="18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top" wrapText="1"/>
    </xf>
    <xf numFmtId="181" fontId="0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vertical="center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16" fillId="0" borderId="0" xfId="0" applyFont="1" applyAlignment="1">
      <alignment/>
    </xf>
    <xf numFmtId="0" fontId="50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9" fillId="33" borderId="13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textRotation="255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0"/>
  <sheetViews>
    <sheetView zoomScalePageLayoutView="0" workbookViewId="0" topLeftCell="A8">
      <selection activeCell="Q11" sqref="Q11"/>
    </sheetView>
  </sheetViews>
  <sheetFormatPr defaultColWidth="9.00390625" defaultRowHeight="16.5"/>
  <cols>
    <col min="1" max="1" width="31.75390625" style="0" customWidth="1"/>
    <col min="2" max="2" width="4.75390625" style="0" customWidth="1"/>
    <col min="3" max="3" width="15.50390625" style="0" bestFit="1" customWidth="1"/>
    <col min="4" max="4" width="6.75390625" style="0" customWidth="1"/>
    <col min="5" max="13" width="5.75390625" style="0" customWidth="1"/>
    <col min="14" max="14" width="9.625" style="0" customWidth="1"/>
    <col min="19" max="19" width="11.25390625" style="0" customWidth="1"/>
  </cols>
  <sheetData>
    <row r="2" spans="1:21" ht="16.5">
      <c r="A2" s="11"/>
      <c r="B2" s="11"/>
      <c r="C2" s="1" t="s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3"/>
      <c r="O2" s="61">
        <v>1</v>
      </c>
      <c r="P2" s="61">
        <v>2</v>
      </c>
      <c r="Q2" s="61">
        <v>3</v>
      </c>
      <c r="R2" s="11"/>
      <c r="S2" s="11"/>
      <c r="U2" t="s">
        <v>29</v>
      </c>
    </row>
    <row r="3" spans="1:22" ht="16.5">
      <c r="A3" s="76"/>
      <c r="B3" s="79" t="s">
        <v>14</v>
      </c>
      <c r="C3" s="4" t="s">
        <v>1</v>
      </c>
      <c r="D3" s="7" t="s">
        <v>3</v>
      </c>
      <c r="E3" s="7" t="s">
        <v>7</v>
      </c>
      <c r="F3" s="36" t="s">
        <v>15</v>
      </c>
      <c r="G3" s="36" t="s">
        <v>15</v>
      </c>
      <c r="H3" s="36" t="s">
        <v>51</v>
      </c>
      <c r="I3" s="36" t="s">
        <v>88</v>
      </c>
      <c r="J3" s="36" t="s">
        <v>88</v>
      </c>
      <c r="K3" s="36" t="s">
        <v>88</v>
      </c>
      <c r="L3" s="36" t="s">
        <v>66</v>
      </c>
      <c r="M3" s="66" t="s">
        <v>71</v>
      </c>
      <c r="N3" s="82" t="s">
        <v>18</v>
      </c>
      <c r="O3" s="41" t="s">
        <v>80</v>
      </c>
      <c r="P3" s="41" t="s">
        <v>80</v>
      </c>
      <c r="Q3" s="41" t="s">
        <v>55</v>
      </c>
      <c r="R3" s="73" t="s">
        <v>19</v>
      </c>
      <c r="S3" s="73" t="s">
        <v>17</v>
      </c>
      <c r="U3">
        <v>1001</v>
      </c>
      <c r="V3">
        <v>1</v>
      </c>
    </row>
    <row r="4" spans="1:22" ht="16.5">
      <c r="A4" s="77"/>
      <c r="B4" s="80"/>
      <c r="C4" s="5"/>
      <c r="D4" s="7" t="s">
        <v>4</v>
      </c>
      <c r="E4" s="7" t="s">
        <v>8</v>
      </c>
      <c r="F4" s="37" t="s">
        <v>16</v>
      </c>
      <c r="G4" s="37" t="s">
        <v>16</v>
      </c>
      <c r="H4" s="37" t="s">
        <v>47</v>
      </c>
      <c r="I4" s="37" t="s">
        <v>89</v>
      </c>
      <c r="J4" s="37" t="s">
        <v>89</v>
      </c>
      <c r="K4" s="37" t="s">
        <v>89</v>
      </c>
      <c r="L4" s="37" t="s">
        <v>67</v>
      </c>
      <c r="M4" s="67" t="s">
        <v>72</v>
      </c>
      <c r="N4" s="83"/>
      <c r="O4" s="42" t="s">
        <v>81</v>
      </c>
      <c r="P4" s="42" t="s">
        <v>81</v>
      </c>
      <c r="Q4" s="42" t="s">
        <v>56</v>
      </c>
      <c r="R4" s="74"/>
      <c r="S4" s="74"/>
      <c r="U4">
        <v>1002</v>
      </c>
      <c r="V4">
        <v>2</v>
      </c>
    </row>
    <row r="5" spans="1:22" ht="16.5">
      <c r="A5" s="77"/>
      <c r="B5" s="80"/>
      <c r="C5" s="5"/>
      <c r="D5" s="7" t="s">
        <v>11</v>
      </c>
      <c r="E5" s="7" t="s">
        <v>9</v>
      </c>
      <c r="F5" s="42" t="s">
        <v>47</v>
      </c>
      <c r="G5" s="42" t="s">
        <v>49</v>
      </c>
      <c r="H5" s="42" t="s">
        <v>52</v>
      </c>
      <c r="I5" s="42" t="s">
        <v>90</v>
      </c>
      <c r="J5" s="42" t="s">
        <v>47</v>
      </c>
      <c r="K5" s="42" t="s">
        <v>93</v>
      </c>
      <c r="L5" s="42" t="s">
        <v>58</v>
      </c>
      <c r="M5" s="53" t="s">
        <v>73</v>
      </c>
      <c r="N5" s="83"/>
      <c r="O5" s="42" t="s">
        <v>82</v>
      </c>
      <c r="P5" s="42" t="s">
        <v>82</v>
      </c>
      <c r="Q5" s="54" t="s">
        <v>57</v>
      </c>
      <c r="R5" s="74"/>
      <c r="S5" s="74"/>
      <c r="U5">
        <v>1003</v>
      </c>
      <c r="V5">
        <v>3</v>
      </c>
    </row>
    <row r="6" spans="1:22" ht="16.5">
      <c r="A6" s="77"/>
      <c r="B6" s="80"/>
      <c r="C6" s="5"/>
      <c r="D6" s="7" t="s">
        <v>12</v>
      </c>
      <c r="E6" s="7" t="s">
        <v>2</v>
      </c>
      <c r="F6" s="42" t="s">
        <v>48</v>
      </c>
      <c r="G6" s="42" t="s">
        <v>50</v>
      </c>
      <c r="H6" s="37" t="s">
        <v>53</v>
      </c>
      <c r="I6" s="37" t="s">
        <v>91</v>
      </c>
      <c r="J6" s="37" t="s">
        <v>48</v>
      </c>
      <c r="K6" s="37" t="s">
        <v>70</v>
      </c>
      <c r="L6" s="37" t="s">
        <v>68</v>
      </c>
      <c r="M6" s="67" t="s">
        <v>74</v>
      </c>
      <c r="N6" s="83"/>
      <c r="O6" s="54" t="s">
        <v>83</v>
      </c>
      <c r="P6" s="42" t="s">
        <v>84</v>
      </c>
      <c r="Q6" s="42" t="s">
        <v>13</v>
      </c>
      <c r="R6" s="74"/>
      <c r="S6" s="74"/>
      <c r="U6">
        <v>1004</v>
      </c>
      <c r="V6">
        <v>4</v>
      </c>
    </row>
    <row r="7" spans="1:22" ht="16.5">
      <c r="A7" s="77"/>
      <c r="B7" s="80"/>
      <c r="C7" s="5"/>
      <c r="D7" s="7" t="s">
        <v>5</v>
      </c>
      <c r="E7" s="8"/>
      <c r="F7" s="37" t="s">
        <v>13</v>
      </c>
      <c r="G7" s="37" t="s">
        <v>13</v>
      </c>
      <c r="H7" s="42" t="s">
        <v>54</v>
      </c>
      <c r="I7" s="42" t="s">
        <v>13</v>
      </c>
      <c r="J7" s="42" t="s">
        <v>92</v>
      </c>
      <c r="K7" s="42" t="s">
        <v>92</v>
      </c>
      <c r="L7" s="42" t="s">
        <v>69</v>
      </c>
      <c r="M7" s="68" t="s">
        <v>75</v>
      </c>
      <c r="N7" s="83"/>
      <c r="O7" s="42" t="s">
        <v>85</v>
      </c>
      <c r="P7" s="42" t="s">
        <v>86</v>
      </c>
      <c r="Q7" s="40"/>
      <c r="R7" s="74"/>
      <c r="S7" s="74"/>
      <c r="U7">
        <v>1005</v>
      </c>
      <c r="V7">
        <v>5</v>
      </c>
    </row>
    <row r="8" spans="1:22" ht="16.5">
      <c r="A8" s="77"/>
      <c r="B8" s="80"/>
      <c r="C8" s="12" t="s">
        <v>10</v>
      </c>
      <c r="D8" s="7" t="s">
        <v>6</v>
      </c>
      <c r="E8" s="8"/>
      <c r="F8" s="37"/>
      <c r="G8" s="37"/>
      <c r="H8" s="37" t="s">
        <v>13</v>
      </c>
      <c r="I8" s="37"/>
      <c r="J8" s="37" t="s">
        <v>13</v>
      </c>
      <c r="K8" s="37" t="s">
        <v>13</v>
      </c>
      <c r="L8" s="37" t="s">
        <v>70</v>
      </c>
      <c r="M8" s="67"/>
      <c r="N8" s="83"/>
      <c r="O8" s="42" t="s">
        <v>87</v>
      </c>
      <c r="P8" s="42" t="s">
        <v>87</v>
      </c>
      <c r="Q8" s="40"/>
      <c r="R8" s="74"/>
      <c r="S8" s="74"/>
      <c r="U8">
        <v>1006</v>
      </c>
      <c r="V8">
        <v>6</v>
      </c>
    </row>
    <row r="9" spans="1:22" ht="16.5">
      <c r="A9" s="77"/>
      <c r="B9" s="80"/>
      <c r="C9" s="6"/>
      <c r="D9" s="10" t="s">
        <v>13</v>
      </c>
      <c r="E9" s="9"/>
      <c r="F9" s="38"/>
      <c r="G9" s="38"/>
      <c r="H9" s="62"/>
      <c r="I9" s="62"/>
      <c r="J9" s="62"/>
      <c r="K9" s="62"/>
      <c r="L9" s="43" t="s">
        <v>13</v>
      </c>
      <c r="N9" s="84"/>
      <c r="O9" s="43"/>
      <c r="P9" s="43"/>
      <c r="Q9" s="62"/>
      <c r="R9" s="75"/>
      <c r="S9" s="75"/>
      <c r="U9">
        <v>1007</v>
      </c>
      <c r="V9">
        <v>7</v>
      </c>
    </row>
    <row r="10" spans="1:22" ht="51">
      <c r="A10" s="78"/>
      <c r="B10" s="81"/>
      <c r="C10" s="48" t="s">
        <v>21</v>
      </c>
      <c r="D10" s="21">
        <v>175</v>
      </c>
      <c r="E10" s="21">
        <v>100</v>
      </c>
      <c r="F10" s="39">
        <v>250</v>
      </c>
      <c r="G10" s="39">
        <v>160</v>
      </c>
      <c r="H10" s="21">
        <v>400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/>
      <c r="O10" s="39">
        <v>398</v>
      </c>
      <c r="P10" s="39">
        <v>120</v>
      </c>
      <c r="Q10" s="21">
        <v>613</v>
      </c>
      <c r="R10" s="13"/>
      <c r="S10" s="13"/>
      <c r="U10">
        <v>1008</v>
      </c>
      <c r="V10">
        <v>8</v>
      </c>
    </row>
    <row r="11" spans="1:22" ht="16.5">
      <c r="A11" s="23" t="s">
        <v>24</v>
      </c>
      <c r="B11" s="46"/>
      <c r="C11" s="49"/>
      <c r="D11" s="25">
        <f>D10</f>
        <v>175</v>
      </c>
      <c r="E11" s="25">
        <v>100</v>
      </c>
      <c r="F11" s="25">
        <f aca="true" t="shared" si="0" ref="F11:H12">F10</f>
        <v>250</v>
      </c>
      <c r="G11" s="25">
        <f t="shared" si="0"/>
        <v>160</v>
      </c>
      <c r="H11" s="25">
        <f t="shared" si="0"/>
        <v>400</v>
      </c>
      <c r="I11" s="25">
        <f>I10</f>
        <v>0</v>
      </c>
      <c r="J11" s="25">
        <f>J10</f>
        <v>0</v>
      </c>
      <c r="K11" s="25">
        <f>K10</f>
        <v>0</v>
      </c>
      <c r="L11" s="25">
        <f>L10</f>
        <v>0</v>
      </c>
      <c r="M11" s="25">
        <v>0</v>
      </c>
      <c r="N11" s="16">
        <f>SUM(D11:M11)</f>
        <v>1085</v>
      </c>
      <c r="O11" s="17">
        <f>O10</f>
        <v>398</v>
      </c>
      <c r="P11" s="17">
        <f>P10</f>
        <v>120</v>
      </c>
      <c r="Q11" s="17">
        <f>Q10</f>
        <v>613</v>
      </c>
      <c r="R11" s="18">
        <f aca="true" t="shared" si="1" ref="R11:R24">SUM(O11:Q11)</f>
        <v>1131</v>
      </c>
      <c r="S11" s="20">
        <f aca="true" t="shared" si="2" ref="S11:S24">SUM(R11,N11)</f>
        <v>2216</v>
      </c>
      <c r="U11">
        <v>1009</v>
      </c>
      <c r="V11">
        <v>9</v>
      </c>
    </row>
    <row r="12" spans="1:22" ht="16.5">
      <c r="A12" s="23" t="s">
        <v>25</v>
      </c>
      <c r="B12" s="46"/>
      <c r="C12" s="44"/>
      <c r="D12" s="25">
        <f>D11</f>
        <v>175</v>
      </c>
      <c r="E12" s="14">
        <v>0</v>
      </c>
      <c r="F12" s="14">
        <f t="shared" si="0"/>
        <v>250</v>
      </c>
      <c r="G12" s="14">
        <f t="shared" si="0"/>
        <v>160</v>
      </c>
      <c r="H12" s="14">
        <f t="shared" si="0"/>
        <v>400</v>
      </c>
      <c r="I12" s="25">
        <f>I10</f>
        <v>0</v>
      </c>
      <c r="J12" s="25">
        <f aca="true" t="shared" si="3" ref="J12:K18">J11</f>
        <v>0</v>
      </c>
      <c r="K12" s="25">
        <f t="shared" si="3"/>
        <v>0</v>
      </c>
      <c r="L12" s="25">
        <f>L10</f>
        <v>0</v>
      </c>
      <c r="M12" s="25">
        <v>0</v>
      </c>
      <c r="N12" s="16">
        <f aca="true" t="shared" si="4" ref="N12:N24">SUM(D12:M12)</f>
        <v>985</v>
      </c>
      <c r="O12" s="17">
        <f>O10</f>
        <v>398</v>
      </c>
      <c r="P12" s="17">
        <f>P10</f>
        <v>120</v>
      </c>
      <c r="Q12" s="17">
        <f>Q10</f>
        <v>613</v>
      </c>
      <c r="R12" s="18">
        <f t="shared" si="1"/>
        <v>1131</v>
      </c>
      <c r="S12" s="20">
        <f t="shared" si="2"/>
        <v>2116</v>
      </c>
      <c r="U12">
        <v>1010</v>
      </c>
      <c r="V12">
        <v>10</v>
      </c>
    </row>
    <row r="13" spans="1:22" ht="16.5">
      <c r="A13" s="23" t="s">
        <v>26</v>
      </c>
      <c r="B13" s="46"/>
      <c r="C13" s="44"/>
      <c r="D13" s="25">
        <f>D12</f>
        <v>175</v>
      </c>
      <c r="E13" s="14">
        <v>100</v>
      </c>
      <c r="F13" s="14">
        <v>0</v>
      </c>
      <c r="G13" s="14">
        <v>0</v>
      </c>
      <c r="H13" s="14">
        <v>0</v>
      </c>
      <c r="I13" s="25">
        <f>I12</f>
        <v>0</v>
      </c>
      <c r="J13" s="25">
        <f t="shared" si="3"/>
        <v>0</v>
      </c>
      <c r="K13" s="25">
        <f t="shared" si="3"/>
        <v>0</v>
      </c>
      <c r="L13" s="25">
        <f>L12</f>
        <v>0</v>
      </c>
      <c r="M13" s="25">
        <v>0</v>
      </c>
      <c r="N13" s="16">
        <f t="shared" si="4"/>
        <v>275</v>
      </c>
      <c r="O13" s="17">
        <f aca="true" t="shared" si="5" ref="O13:P18">O11</f>
        <v>398</v>
      </c>
      <c r="P13" s="17">
        <f t="shared" si="5"/>
        <v>120</v>
      </c>
      <c r="Q13" s="17">
        <f aca="true" t="shared" si="6" ref="Q13:Q18">Q11</f>
        <v>613</v>
      </c>
      <c r="R13" s="18">
        <f t="shared" si="1"/>
        <v>1131</v>
      </c>
      <c r="S13" s="20">
        <f t="shared" si="2"/>
        <v>1406</v>
      </c>
      <c r="U13">
        <v>1011</v>
      </c>
      <c r="V13">
        <v>11</v>
      </c>
    </row>
    <row r="14" spans="1:22" ht="16.5">
      <c r="A14" s="23" t="s">
        <v>27</v>
      </c>
      <c r="B14" s="46"/>
      <c r="C14" s="44"/>
      <c r="D14" s="25">
        <f>D13</f>
        <v>175</v>
      </c>
      <c r="E14" s="14">
        <v>0</v>
      </c>
      <c r="F14" s="14">
        <v>0</v>
      </c>
      <c r="G14" s="14">
        <v>0</v>
      </c>
      <c r="H14" s="14">
        <v>0</v>
      </c>
      <c r="I14" s="25">
        <f>I12</f>
        <v>0</v>
      </c>
      <c r="J14" s="25">
        <f t="shared" si="3"/>
        <v>0</v>
      </c>
      <c r="K14" s="25">
        <f t="shared" si="3"/>
        <v>0</v>
      </c>
      <c r="L14" s="25">
        <f>L12</f>
        <v>0</v>
      </c>
      <c r="M14" s="25">
        <v>0</v>
      </c>
      <c r="N14" s="16">
        <f t="shared" si="4"/>
        <v>175</v>
      </c>
      <c r="O14" s="17">
        <f t="shared" si="5"/>
        <v>398</v>
      </c>
      <c r="P14" s="17">
        <f t="shared" si="5"/>
        <v>120</v>
      </c>
      <c r="Q14" s="17">
        <f t="shared" si="6"/>
        <v>613</v>
      </c>
      <c r="R14" s="18">
        <f t="shared" si="1"/>
        <v>1131</v>
      </c>
      <c r="S14" s="20">
        <f t="shared" si="2"/>
        <v>1306</v>
      </c>
      <c r="U14">
        <v>1012</v>
      </c>
      <c r="V14">
        <v>12</v>
      </c>
    </row>
    <row r="15" spans="1:22" ht="16.5">
      <c r="A15" s="24" t="s">
        <v>45</v>
      </c>
      <c r="B15" s="46"/>
      <c r="C15" s="44"/>
      <c r="D15" s="26">
        <v>0</v>
      </c>
      <c r="E15" s="26">
        <v>0</v>
      </c>
      <c r="F15" s="15">
        <f>F10</f>
        <v>250</v>
      </c>
      <c r="G15" s="15">
        <f>G10</f>
        <v>160</v>
      </c>
      <c r="H15" s="15">
        <f>H10</f>
        <v>400</v>
      </c>
      <c r="I15" s="25">
        <f>I14</f>
        <v>0</v>
      </c>
      <c r="J15" s="25">
        <f t="shared" si="3"/>
        <v>0</v>
      </c>
      <c r="K15" s="25">
        <f t="shared" si="3"/>
        <v>0</v>
      </c>
      <c r="L15" s="25">
        <f>L14</f>
        <v>0</v>
      </c>
      <c r="M15" s="69">
        <v>0</v>
      </c>
      <c r="N15" s="16">
        <f t="shared" si="4"/>
        <v>810</v>
      </c>
      <c r="O15" s="17">
        <f t="shared" si="5"/>
        <v>398</v>
      </c>
      <c r="P15" s="17">
        <f t="shared" si="5"/>
        <v>120</v>
      </c>
      <c r="Q15" s="17">
        <f t="shared" si="6"/>
        <v>613</v>
      </c>
      <c r="R15" s="18">
        <f t="shared" si="1"/>
        <v>1131</v>
      </c>
      <c r="S15" s="20">
        <f t="shared" si="2"/>
        <v>1941</v>
      </c>
      <c r="U15">
        <v>1013</v>
      </c>
      <c r="V15">
        <v>13</v>
      </c>
    </row>
    <row r="16" spans="1:19" ht="16.5">
      <c r="A16" s="23" t="s">
        <v>37</v>
      </c>
      <c r="B16" s="46"/>
      <c r="C16" s="44"/>
      <c r="D16" s="25">
        <f>D10</f>
        <v>175</v>
      </c>
      <c r="E16" s="15">
        <v>0</v>
      </c>
      <c r="F16" s="15">
        <f>F10/10*6</f>
        <v>150</v>
      </c>
      <c r="G16" s="15">
        <f>G10/10*6</f>
        <v>96</v>
      </c>
      <c r="H16" s="15">
        <f>ROUND(H10/10*6,0)</f>
        <v>240</v>
      </c>
      <c r="I16" s="25">
        <f>I14</f>
        <v>0</v>
      </c>
      <c r="J16" s="25">
        <f t="shared" si="3"/>
        <v>0</v>
      </c>
      <c r="K16" s="25">
        <f t="shared" si="3"/>
        <v>0</v>
      </c>
      <c r="L16" s="25">
        <f>L14</f>
        <v>0</v>
      </c>
      <c r="M16" s="69">
        <v>0</v>
      </c>
      <c r="N16" s="16">
        <f t="shared" si="4"/>
        <v>661</v>
      </c>
      <c r="O16" s="17">
        <f t="shared" si="5"/>
        <v>398</v>
      </c>
      <c r="P16" s="17">
        <f t="shared" si="5"/>
        <v>120</v>
      </c>
      <c r="Q16" s="17">
        <f t="shared" si="6"/>
        <v>613</v>
      </c>
      <c r="R16" s="18">
        <f t="shared" si="1"/>
        <v>1131</v>
      </c>
      <c r="S16" s="20">
        <f t="shared" si="2"/>
        <v>1792</v>
      </c>
    </row>
    <row r="17" spans="1:19" ht="16.5">
      <c r="A17" s="24" t="s">
        <v>38</v>
      </c>
      <c r="B17" s="46"/>
      <c r="C17" s="44"/>
      <c r="D17" s="25">
        <f>D11</f>
        <v>175</v>
      </c>
      <c r="E17" s="27">
        <v>0</v>
      </c>
      <c r="F17" s="15">
        <f>F11/10*3</f>
        <v>75</v>
      </c>
      <c r="G17" s="15">
        <f>G11/10*3</f>
        <v>48</v>
      </c>
      <c r="H17" s="15">
        <f>ROUND(H11/10*3,0)</f>
        <v>120</v>
      </c>
      <c r="I17" s="25">
        <f>I16</f>
        <v>0</v>
      </c>
      <c r="J17" s="25">
        <f t="shared" si="3"/>
        <v>0</v>
      </c>
      <c r="K17" s="25">
        <f t="shared" si="3"/>
        <v>0</v>
      </c>
      <c r="L17" s="25">
        <f>L16</f>
        <v>0</v>
      </c>
      <c r="M17" s="69">
        <v>0</v>
      </c>
      <c r="N17" s="16">
        <f t="shared" si="4"/>
        <v>418</v>
      </c>
      <c r="O17" s="17">
        <f t="shared" si="5"/>
        <v>398</v>
      </c>
      <c r="P17" s="17">
        <f t="shared" si="5"/>
        <v>120</v>
      </c>
      <c r="Q17" s="17">
        <f t="shared" si="6"/>
        <v>613</v>
      </c>
      <c r="R17" s="18">
        <f t="shared" si="1"/>
        <v>1131</v>
      </c>
      <c r="S17" s="20">
        <f t="shared" si="2"/>
        <v>1549</v>
      </c>
    </row>
    <row r="18" spans="1:19" ht="16.5">
      <c r="A18" s="24" t="s">
        <v>40</v>
      </c>
      <c r="B18" s="46"/>
      <c r="C18" s="50" t="s">
        <v>28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5">
        <f>I17</f>
        <v>0</v>
      </c>
      <c r="J18" s="25">
        <f t="shared" si="3"/>
        <v>0</v>
      </c>
      <c r="K18" s="25">
        <f t="shared" si="3"/>
        <v>0</v>
      </c>
      <c r="L18" s="25">
        <f>L16</f>
        <v>0</v>
      </c>
      <c r="M18" s="27">
        <v>0</v>
      </c>
      <c r="N18" s="16">
        <f t="shared" si="4"/>
        <v>0</v>
      </c>
      <c r="O18" s="17">
        <f t="shared" si="5"/>
        <v>398</v>
      </c>
      <c r="P18" s="17">
        <f t="shared" si="5"/>
        <v>120</v>
      </c>
      <c r="Q18" s="17">
        <f t="shared" si="6"/>
        <v>613</v>
      </c>
      <c r="R18" s="18">
        <f t="shared" si="1"/>
        <v>1131</v>
      </c>
      <c r="S18" s="20">
        <f t="shared" si="2"/>
        <v>1131</v>
      </c>
    </row>
    <row r="19" spans="1:19" ht="16.5">
      <c r="A19" s="24" t="s">
        <v>41</v>
      </c>
      <c r="B19" s="46"/>
      <c r="C19" s="44"/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16">
        <f t="shared" si="4"/>
        <v>0</v>
      </c>
      <c r="O19" s="17">
        <v>0</v>
      </c>
      <c r="P19" s="17">
        <v>0</v>
      </c>
      <c r="Q19" s="17">
        <v>0</v>
      </c>
      <c r="R19" s="18">
        <f t="shared" si="1"/>
        <v>0</v>
      </c>
      <c r="S19" s="20">
        <f t="shared" si="2"/>
        <v>0</v>
      </c>
    </row>
    <row r="20" spans="1:19" ht="16.5">
      <c r="A20" s="24" t="s">
        <v>46</v>
      </c>
      <c r="B20" s="46"/>
      <c r="C20" s="40"/>
      <c r="D20" s="52">
        <f>ROUND(D10/10*4,0)</f>
        <v>70</v>
      </c>
      <c r="E20" s="27">
        <v>0</v>
      </c>
      <c r="F20" s="26">
        <v>0</v>
      </c>
      <c r="G20" s="26">
        <v>0</v>
      </c>
      <c r="H20" s="26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6">
        <f t="shared" si="4"/>
        <v>70</v>
      </c>
      <c r="O20" s="17">
        <f>O18</f>
        <v>398</v>
      </c>
      <c r="P20" s="17">
        <f>P18</f>
        <v>120</v>
      </c>
      <c r="Q20" s="17">
        <f>Q18</f>
        <v>613</v>
      </c>
      <c r="R20" s="18">
        <f t="shared" si="1"/>
        <v>1131</v>
      </c>
      <c r="S20" s="20">
        <f t="shared" si="2"/>
        <v>1201</v>
      </c>
    </row>
    <row r="21" spans="1:19" ht="16.5">
      <c r="A21" s="24" t="s">
        <v>39</v>
      </c>
      <c r="B21" s="46"/>
      <c r="C21" s="44"/>
      <c r="D21" s="14">
        <f>D10</f>
        <v>175</v>
      </c>
      <c r="E21" s="27">
        <v>0</v>
      </c>
      <c r="F21" s="26">
        <v>0</v>
      </c>
      <c r="G21" s="26">
        <v>0</v>
      </c>
      <c r="H21" s="26">
        <v>0</v>
      </c>
      <c r="I21" s="27">
        <v>0</v>
      </c>
      <c r="J21" s="25">
        <v>0</v>
      </c>
      <c r="K21" s="25">
        <v>0</v>
      </c>
      <c r="L21" s="27">
        <v>0</v>
      </c>
      <c r="M21" s="27">
        <v>0</v>
      </c>
      <c r="N21" s="16">
        <f t="shared" si="4"/>
        <v>175</v>
      </c>
      <c r="O21" s="17">
        <f>O10</f>
        <v>398</v>
      </c>
      <c r="P21" s="17">
        <f>P10</f>
        <v>120</v>
      </c>
      <c r="Q21" s="17">
        <f>Q10</f>
        <v>613</v>
      </c>
      <c r="R21" s="18">
        <f t="shared" si="1"/>
        <v>1131</v>
      </c>
      <c r="S21" s="20">
        <f t="shared" si="2"/>
        <v>1306</v>
      </c>
    </row>
    <row r="22" spans="1:19" ht="16.5">
      <c r="A22" s="23" t="s">
        <v>42</v>
      </c>
      <c r="B22" s="46"/>
      <c r="C22" s="44"/>
      <c r="D22" s="14">
        <f>D11</f>
        <v>175</v>
      </c>
      <c r="E22" s="14">
        <v>100</v>
      </c>
      <c r="F22" s="14">
        <v>0</v>
      </c>
      <c r="G22" s="14">
        <v>0</v>
      </c>
      <c r="H22" s="14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16">
        <f t="shared" si="4"/>
        <v>275</v>
      </c>
      <c r="O22" s="17">
        <v>0</v>
      </c>
      <c r="P22" s="17">
        <v>0</v>
      </c>
      <c r="Q22" s="17">
        <v>0</v>
      </c>
      <c r="R22" s="18">
        <f t="shared" si="1"/>
        <v>0</v>
      </c>
      <c r="S22" s="20">
        <f t="shared" si="2"/>
        <v>275</v>
      </c>
    </row>
    <row r="23" spans="1:19" ht="16.5">
      <c r="A23" s="23" t="s">
        <v>43</v>
      </c>
      <c r="B23" s="46"/>
      <c r="C23" s="44"/>
      <c r="D23" s="14">
        <f>D12</f>
        <v>175</v>
      </c>
      <c r="E23" s="14">
        <v>0</v>
      </c>
      <c r="F23" s="14">
        <v>0</v>
      </c>
      <c r="G23" s="14">
        <v>0</v>
      </c>
      <c r="H23" s="14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16">
        <f t="shared" si="4"/>
        <v>175</v>
      </c>
      <c r="O23" s="17">
        <v>0</v>
      </c>
      <c r="P23" s="17">
        <v>0</v>
      </c>
      <c r="Q23" s="17">
        <v>0</v>
      </c>
      <c r="R23" s="18">
        <f t="shared" si="1"/>
        <v>0</v>
      </c>
      <c r="S23" s="20">
        <f t="shared" si="2"/>
        <v>175</v>
      </c>
    </row>
    <row r="24" spans="1:19" ht="16.5">
      <c r="A24" s="23" t="s">
        <v>44</v>
      </c>
      <c r="B24" s="47"/>
      <c r="C24" s="44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16">
        <f t="shared" si="4"/>
        <v>0</v>
      </c>
      <c r="O24" s="17">
        <v>0</v>
      </c>
      <c r="P24" s="17">
        <v>0</v>
      </c>
      <c r="Q24" s="17">
        <v>0</v>
      </c>
      <c r="R24" s="18">
        <f t="shared" si="1"/>
        <v>0</v>
      </c>
      <c r="S24" s="20">
        <f t="shared" si="2"/>
        <v>0</v>
      </c>
    </row>
    <row r="25" spans="1:19" ht="16.5">
      <c r="A25" s="45"/>
      <c r="B25" s="46"/>
      <c r="C25" s="51"/>
      <c r="D25" s="14"/>
      <c r="E25" s="14"/>
      <c r="F25" s="14"/>
      <c r="G25" s="14"/>
      <c r="H25" s="14"/>
      <c r="I25" s="25"/>
      <c r="J25" s="25"/>
      <c r="K25" s="25"/>
      <c r="L25" s="25"/>
      <c r="M25" s="25"/>
      <c r="N25" s="16"/>
      <c r="O25" s="17"/>
      <c r="P25" s="17"/>
      <c r="Q25" s="17"/>
      <c r="R25" s="19"/>
      <c r="S25" s="20"/>
    </row>
    <row r="30" ht="16.5">
      <c r="C30" s="28"/>
    </row>
  </sheetData>
  <sheetProtection/>
  <mergeCells count="5">
    <mergeCell ref="S3:S9"/>
    <mergeCell ref="A3:A10"/>
    <mergeCell ref="B3:B10"/>
    <mergeCell ref="N3:N9"/>
    <mergeCell ref="R3:R9"/>
  </mergeCells>
  <dataValidations count="1">
    <dataValidation type="list" allowBlank="1" showInputMessage="1" showErrorMessage="1" sqref="A11:A24">
      <formula1>$A$11:$A$24</formula1>
    </dataValidation>
  </dataValidations>
  <printOptions/>
  <pageMargins left="0.31496062992125984" right="0.11811023622047245" top="0.984251968503937" bottom="0.984251968503937" header="0.5118110236220472" footer="0.5118110236220472"/>
  <pageSetup fitToHeight="0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A1">
      <selection activeCell="G4" sqref="G4"/>
    </sheetView>
  </sheetViews>
  <sheetFormatPr defaultColWidth="9.00390625" defaultRowHeight="16.5"/>
  <cols>
    <col min="1" max="1" width="3.50390625" style="0" bestFit="1" customWidth="1"/>
    <col min="2" max="2" width="5.875" style="0" bestFit="1" customWidth="1"/>
    <col min="3" max="3" width="5.625" style="0" bestFit="1" customWidth="1"/>
    <col min="4" max="4" width="13.625" style="0" customWidth="1"/>
    <col min="5" max="5" width="16.25390625" style="28" bestFit="1" customWidth="1"/>
    <col min="6" max="6" width="32.375" style="60" customWidth="1"/>
    <col min="7" max="7" width="6.75390625" style="0" bestFit="1" customWidth="1"/>
    <col min="8" max="9" width="6.375" style="0" bestFit="1" customWidth="1"/>
    <col min="10" max="16" width="5.75390625" style="0" customWidth="1"/>
    <col min="17" max="19" width="6.375" style="0" bestFit="1" customWidth="1"/>
    <col min="20" max="21" width="5.75390625" style="0" customWidth="1"/>
    <col min="22" max="22" width="6.75390625" style="0" customWidth="1"/>
  </cols>
  <sheetData>
    <row r="1" spans="3:6" ht="25.5">
      <c r="C1" s="85" t="s">
        <v>30</v>
      </c>
      <c r="D1" s="85"/>
      <c r="E1" s="34"/>
      <c r="F1" s="32" t="s">
        <v>31</v>
      </c>
    </row>
    <row r="3" spans="1:23" ht="117">
      <c r="A3" s="33" t="s">
        <v>35</v>
      </c>
      <c r="B3" s="33" t="s">
        <v>36</v>
      </c>
      <c r="C3" s="29" t="s">
        <v>20</v>
      </c>
      <c r="D3" s="56" t="s">
        <v>34</v>
      </c>
      <c r="E3" s="29" t="s">
        <v>32</v>
      </c>
      <c r="F3" s="58" t="s">
        <v>33</v>
      </c>
      <c r="G3" s="30" t="s">
        <v>22</v>
      </c>
      <c r="H3" s="30" t="s">
        <v>23</v>
      </c>
      <c r="I3" s="31" t="s">
        <v>59</v>
      </c>
      <c r="J3" s="31" t="s">
        <v>60</v>
      </c>
      <c r="K3" s="31" t="s">
        <v>61</v>
      </c>
      <c r="L3" s="31" t="s">
        <v>94</v>
      </c>
      <c r="M3" s="31" t="s">
        <v>95</v>
      </c>
      <c r="N3" s="31" t="s">
        <v>96</v>
      </c>
      <c r="O3" s="31" t="s">
        <v>76</v>
      </c>
      <c r="P3" s="31" t="s">
        <v>77</v>
      </c>
      <c r="Q3" s="30" t="s">
        <v>62</v>
      </c>
      <c r="R3" s="35" t="s">
        <v>63</v>
      </c>
      <c r="S3" s="30" t="s">
        <v>64</v>
      </c>
      <c r="T3" s="35" t="s">
        <v>65</v>
      </c>
      <c r="U3" s="30" t="s">
        <v>19</v>
      </c>
      <c r="V3" s="30" t="s">
        <v>17</v>
      </c>
      <c r="W3" s="70" t="s">
        <v>78</v>
      </c>
    </row>
    <row r="4" spans="1:23" ht="19.5">
      <c r="A4" s="11">
        <v>1</v>
      </c>
      <c r="B4" s="11" t="e">
        <f>VLOOKUP(E1,'各類別單價'!U3:V15,2,TRUE)</f>
        <v>#N/A</v>
      </c>
      <c r="C4" s="11">
        <v>1</v>
      </c>
      <c r="D4" s="57"/>
      <c r="E4" s="55" t="str">
        <f>CONCATENATE(65111101,$E$1,0,C4)</f>
        <v>6511110101</v>
      </c>
      <c r="F4" s="59"/>
      <c r="G4" s="11" t="e">
        <f>VLOOKUP($F4,'各類別單價'!$A$11:$S$24,4,FALSE)</f>
        <v>#N/A</v>
      </c>
      <c r="H4" s="11" t="e">
        <f>VLOOKUP($F4,'各類別單價'!$A$11:$S$24,5,FALSE)</f>
        <v>#N/A</v>
      </c>
      <c r="I4" s="11" t="e">
        <f>VLOOKUP($F4,'各類別單價'!$A$11:$S$24,6,FALSE)</f>
        <v>#N/A</v>
      </c>
      <c r="J4" s="11" t="e">
        <f>VLOOKUP($F4,'各類別單價'!$A$11:$S$24,7,FALSE)</f>
        <v>#N/A</v>
      </c>
      <c r="K4" s="11" t="e">
        <f>VLOOKUP($F4,'各類別單價'!$A$11:$S$24,8,FALSE)</f>
        <v>#N/A</v>
      </c>
      <c r="L4" s="11" t="e">
        <f>VLOOKUP($F4,'各類別單價'!$A$11:$S$24,9,FALSE)</f>
        <v>#N/A</v>
      </c>
      <c r="M4" s="11" t="e">
        <f>VLOOKUP($F4,'各類別單價'!$A$11:$S$24,10,FALSE)</f>
        <v>#N/A</v>
      </c>
      <c r="N4" s="11" t="e">
        <f>VLOOKUP($F4,'各類別單價'!$A$11:$S$24,11,FALSE)</f>
        <v>#N/A</v>
      </c>
      <c r="O4" s="11" t="e">
        <f>VLOOKUP($F4,'各類別單價'!$A$11:$S$24,12,FALSE)</f>
        <v>#N/A</v>
      </c>
      <c r="P4" s="11" t="e">
        <f>VLOOKUP($F4,'各類別單價'!$A$11:$S$24,13,FALSE)</f>
        <v>#N/A</v>
      </c>
      <c r="Q4" s="11" t="e">
        <f aca="true" t="shared" si="0" ref="Q4:Q33">SUM(G4:P4)</f>
        <v>#N/A</v>
      </c>
      <c r="R4" s="11" t="e">
        <f>VLOOKUP($F4,'各類別單價'!$A$11:$S$24,15,FALSE)</f>
        <v>#N/A</v>
      </c>
      <c r="S4" s="11" t="e">
        <f>VLOOKUP($F4,'各類別單價'!$A$11:$S$24,16,FALSE)</f>
        <v>#N/A</v>
      </c>
      <c r="T4" s="11" t="e">
        <f>VLOOKUP($F4,'各類別單價'!$A$11:$S$24,17,FALSE)</f>
        <v>#N/A</v>
      </c>
      <c r="U4" s="11" t="e">
        <f>SUM(R4:T4)</f>
        <v>#N/A</v>
      </c>
      <c r="V4" s="11" t="e">
        <f>Q4+U4</f>
        <v>#N/A</v>
      </c>
      <c r="W4" s="11"/>
    </row>
    <row r="5" spans="1:23" ht="19.5">
      <c r="A5" s="11">
        <v>1</v>
      </c>
      <c r="B5" s="11" t="e">
        <f>B4</f>
        <v>#N/A</v>
      </c>
      <c r="C5" s="11">
        <v>2</v>
      </c>
      <c r="D5" s="57"/>
      <c r="E5" s="55" t="str">
        <f aca="true" t="shared" si="1" ref="E5:E33">CONCATENATE(65111101,$E$1,0,C5)</f>
        <v>6511110102</v>
      </c>
      <c r="F5" s="59"/>
      <c r="G5" s="11" t="e">
        <f>VLOOKUP($F5,'各類別單價'!$A$11:$S$24,4,FALSE)</f>
        <v>#N/A</v>
      </c>
      <c r="H5" s="11" t="e">
        <f>VLOOKUP($F5,'各類別單價'!$A$11:$S$24,5,FALSE)</f>
        <v>#N/A</v>
      </c>
      <c r="I5" s="11" t="e">
        <f>VLOOKUP($F5,'各類別單價'!$A$11:$S$24,6,FALSE)</f>
        <v>#N/A</v>
      </c>
      <c r="J5" s="11" t="e">
        <f>VLOOKUP($F5,'各類別單價'!$A$11:$S$24,7,FALSE)</f>
        <v>#N/A</v>
      </c>
      <c r="K5" s="11" t="e">
        <f>VLOOKUP($F5,'各類別單價'!$A$11:$S$24,8,FALSE)</f>
        <v>#N/A</v>
      </c>
      <c r="L5" s="11" t="e">
        <f>VLOOKUP($F5,'各類別單價'!$A$11:$S$24,9,FALSE)</f>
        <v>#N/A</v>
      </c>
      <c r="M5" s="11" t="e">
        <f>VLOOKUP($F5,'各類別單價'!$A$11:$S$24,10,FALSE)</f>
        <v>#N/A</v>
      </c>
      <c r="N5" s="11" t="e">
        <f>VLOOKUP($F5,'各類別單價'!$A$11:$S$24,11,FALSE)</f>
        <v>#N/A</v>
      </c>
      <c r="O5" s="11" t="e">
        <f>VLOOKUP($F5,'各類別單價'!$A$11:$S$24,12,FALSE)</f>
        <v>#N/A</v>
      </c>
      <c r="P5" s="11" t="e">
        <f>VLOOKUP($F5,'各類別單價'!$A$11:$S$24,13,FALSE)</f>
        <v>#N/A</v>
      </c>
      <c r="Q5" s="11" t="e">
        <f t="shared" si="0"/>
        <v>#N/A</v>
      </c>
      <c r="R5" s="11" t="e">
        <f>VLOOKUP($F5,'各類別單價'!$A$11:$S$24,15,FALSE)</f>
        <v>#N/A</v>
      </c>
      <c r="S5" s="11" t="e">
        <f>VLOOKUP($F5,'各類別單價'!$A$11:$S$24,16,FALSE)</f>
        <v>#N/A</v>
      </c>
      <c r="T5" s="11" t="e">
        <f>VLOOKUP($F5,'各類別單價'!$A$11:$S$24,17,FALSE)</f>
        <v>#N/A</v>
      </c>
      <c r="U5" s="11" t="e">
        <f aca="true" t="shared" si="2" ref="U5:U33">SUM(R5:T5)</f>
        <v>#N/A</v>
      </c>
      <c r="V5" s="11" t="e">
        <f aca="true" t="shared" si="3" ref="V5:V33">Q5+U5</f>
        <v>#N/A</v>
      </c>
      <c r="W5" s="11"/>
    </row>
    <row r="6" spans="1:23" ht="19.5">
      <c r="A6" s="11">
        <v>1</v>
      </c>
      <c r="B6" s="11" t="e">
        <f aca="true" t="shared" si="4" ref="B6:B30">B5</f>
        <v>#N/A</v>
      </c>
      <c r="C6" s="11">
        <v>3</v>
      </c>
      <c r="D6" s="57"/>
      <c r="E6" s="55" t="str">
        <f t="shared" si="1"/>
        <v>6511110103</v>
      </c>
      <c r="F6" s="59"/>
      <c r="G6" s="11" t="e">
        <f>VLOOKUP($F6,'各類別單價'!$A$11:$S$24,4,FALSE)</f>
        <v>#N/A</v>
      </c>
      <c r="H6" s="11" t="e">
        <f>VLOOKUP($F6,'各類別單價'!$A$11:$S$24,5,FALSE)</f>
        <v>#N/A</v>
      </c>
      <c r="I6" s="11" t="e">
        <f>VLOOKUP($F6,'各類別單價'!$A$11:$S$24,6,FALSE)</f>
        <v>#N/A</v>
      </c>
      <c r="J6" s="11" t="e">
        <f>VLOOKUP($F6,'各類別單價'!$A$11:$S$24,7,FALSE)</f>
        <v>#N/A</v>
      </c>
      <c r="K6" s="11" t="e">
        <f>VLOOKUP($F6,'各類別單價'!$A$11:$S$24,8,FALSE)</f>
        <v>#N/A</v>
      </c>
      <c r="L6" s="11" t="e">
        <f>VLOOKUP($F6,'各類別單價'!$A$11:$S$24,9,FALSE)</f>
        <v>#N/A</v>
      </c>
      <c r="M6" s="11" t="e">
        <f>VLOOKUP($F6,'各類別單價'!$A$11:$S$24,10,FALSE)</f>
        <v>#N/A</v>
      </c>
      <c r="N6" s="11" t="e">
        <f>VLOOKUP($F6,'各類別單價'!$A$11:$S$24,11,FALSE)</f>
        <v>#N/A</v>
      </c>
      <c r="O6" s="11" t="e">
        <f>VLOOKUP($F6,'各類別單價'!$A$11:$S$24,12,FALSE)</f>
        <v>#N/A</v>
      </c>
      <c r="P6" s="11" t="e">
        <f>VLOOKUP($F6,'各類別單價'!$A$11:$S$24,13,FALSE)</f>
        <v>#N/A</v>
      </c>
      <c r="Q6" s="11" t="e">
        <f t="shared" si="0"/>
        <v>#N/A</v>
      </c>
      <c r="R6" s="11" t="e">
        <f>VLOOKUP($F6,'各類別單價'!$A$11:$S$24,15,FALSE)</f>
        <v>#N/A</v>
      </c>
      <c r="S6" s="11" t="e">
        <f>VLOOKUP($F6,'各類別單價'!$A$11:$S$24,16,FALSE)</f>
        <v>#N/A</v>
      </c>
      <c r="T6" s="11" t="e">
        <f>VLOOKUP($F6,'各類別單價'!$A$11:$S$24,17,FALSE)</f>
        <v>#N/A</v>
      </c>
      <c r="U6" s="11" t="e">
        <f t="shared" si="2"/>
        <v>#N/A</v>
      </c>
      <c r="V6" s="11" t="e">
        <f t="shared" si="3"/>
        <v>#N/A</v>
      </c>
      <c r="W6" s="11"/>
    </row>
    <row r="7" spans="1:23" ht="19.5">
      <c r="A7" s="11">
        <v>1</v>
      </c>
      <c r="B7" s="11" t="e">
        <f t="shared" si="4"/>
        <v>#N/A</v>
      </c>
      <c r="C7" s="11">
        <v>4</v>
      </c>
      <c r="D7" s="57"/>
      <c r="E7" s="55" t="str">
        <f t="shared" si="1"/>
        <v>6511110104</v>
      </c>
      <c r="F7" s="59"/>
      <c r="G7" s="11" t="e">
        <f>VLOOKUP($F7,'各類別單價'!$A$11:$S$24,4,FALSE)</f>
        <v>#N/A</v>
      </c>
      <c r="H7" s="11" t="e">
        <f>VLOOKUP($F7,'各類別單價'!$A$11:$S$24,5,FALSE)</f>
        <v>#N/A</v>
      </c>
      <c r="I7" s="11" t="e">
        <f>VLOOKUP($F7,'各類別單價'!$A$11:$S$24,6,FALSE)</f>
        <v>#N/A</v>
      </c>
      <c r="J7" s="11" t="e">
        <f>VLOOKUP($F7,'各類別單價'!$A$11:$S$24,7,FALSE)</f>
        <v>#N/A</v>
      </c>
      <c r="K7" s="11" t="e">
        <f>VLOOKUP($F7,'各類別單價'!$A$11:$S$24,8,FALSE)</f>
        <v>#N/A</v>
      </c>
      <c r="L7" s="11" t="e">
        <f>VLOOKUP($F7,'各類別單價'!$A$11:$S$24,9,FALSE)</f>
        <v>#N/A</v>
      </c>
      <c r="M7" s="11" t="e">
        <f>VLOOKUP($F7,'各類別單價'!$A$11:$S$24,10,FALSE)</f>
        <v>#N/A</v>
      </c>
      <c r="N7" s="11" t="e">
        <f>VLOOKUP($F7,'各類別單價'!$A$11:$S$24,11,FALSE)</f>
        <v>#N/A</v>
      </c>
      <c r="O7" s="11" t="e">
        <f>VLOOKUP($F7,'各類別單價'!$A$11:$S$24,12,FALSE)</f>
        <v>#N/A</v>
      </c>
      <c r="P7" s="11" t="e">
        <f>VLOOKUP($F7,'各類別單價'!$A$11:$S$24,13,FALSE)</f>
        <v>#N/A</v>
      </c>
      <c r="Q7" s="11" t="e">
        <f t="shared" si="0"/>
        <v>#N/A</v>
      </c>
      <c r="R7" s="11" t="e">
        <f>VLOOKUP($F7,'各類別單價'!$A$11:$S$24,15,FALSE)</f>
        <v>#N/A</v>
      </c>
      <c r="S7" s="11" t="e">
        <f>VLOOKUP($F7,'各類別單價'!$A$11:$S$24,16,FALSE)</f>
        <v>#N/A</v>
      </c>
      <c r="T7" s="11" t="e">
        <f>VLOOKUP($F7,'各類別單價'!$A$11:$S$24,17,FALSE)</f>
        <v>#N/A</v>
      </c>
      <c r="U7" s="11" t="e">
        <f t="shared" si="2"/>
        <v>#N/A</v>
      </c>
      <c r="V7" s="11" t="e">
        <f t="shared" si="3"/>
        <v>#N/A</v>
      </c>
      <c r="W7" s="11"/>
    </row>
    <row r="8" spans="1:23" ht="19.5">
      <c r="A8" s="11">
        <v>1</v>
      </c>
      <c r="B8" s="11" t="e">
        <f t="shared" si="4"/>
        <v>#N/A</v>
      </c>
      <c r="C8" s="11">
        <v>5</v>
      </c>
      <c r="D8" s="57"/>
      <c r="E8" s="55" t="str">
        <f t="shared" si="1"/>
        <v>6511110105</v>
      </c>
      <c r="F8" s="59"/>
      <c r="G8" s="11" t="e">
        <f>VLOOKUP($F8,'各類別單價'!$A$11:$S$24,4,FALSE)</f>
        <v>#N/A</v>
      </c>
      <c r="H8" s="11" t="e">
        <f>VLOOKUP($F8,'各類別單價'!$A$11:$S$24,5,FALSE)</f>
        <v>#N/A</v>
      </c>
      <c r="I8" s="11" t="e">
        <f>VLOOKUP($F8,'各類別單價'!$A$11:$S$24,6,FALSE)</f>
        <v>#N/A</v>
      </c>
      <c r="J8" s="11" t="e">
        <f>VLOOKUP($F8,'各類別單價'!$A$11:$S$24,7,FALSE)</f>
        <v>#N/A</v>
      </c>
      <c r="K8" s="11" t="e">
        <f>VLOOKUP($F8,'各類別單價'!$A$11:$S$24,8,FALSE)</f>
        <v>#N/A</v>
      </c>
      <c r="L8" s="11" t="e">
        <f>VLOOKUP($F8,'各類別單價'!$A$11:$S$24,9,FALSE)</f>
        <v>#N/A</v>
      </c>
      <c r="M8" s="11" t="e">
        <f>VLOOKUP($F8,'各類別單價'!$A$11:$S$24,10,FALSE)</f>
        <v>#N/A</v>
      </c>
      <c r="N8" s="11" t="e">
        <f>VLOOKUP($F8,'各類別單價'!$A$11:$S$24,11,FALSE)</f>
        <v>#N/A</v>
      </c>
      <c r="O8" s="11" t="e">
        <f>VLOOKUP($F8,'各類別單價'!$A$11:$S$24,12,FALSE)</f>
        <v>#N/A</v>
      </c>
      <c r="P8" s="11" t="e">
        <f>VLOOKUP($F8,'各類別單價'!$A$11:$S$24,13,FALSE)</f>
        <v>#N/A</v>
      </c>
      <c r="Q8" s="11" t="e">
        <f t="shared" si="0"/>
        <v>#N/A</v>
      </c>
      <c r="R8" s="11" t="e">
        <f>VLOOKUP($F8,'各類別單價'!$A$11:$S$24,15,FALSE)</f>
        <v>#N/A</v>
      </c>
      <c r="S8" s="11" t="e">
        <f>VLOOKUP($F8,'各類別單價'!$A$11:$S$24,16,FALSE)</f>
        <v>#N/A</v>
      </c>
      <c r="T8" s="11" t="e">
        <f>VLOOKUP($F8,'各類別單價'!$A$11:$S$24,17,FALSE)</f>
        <v>#N/A</v>
      </c>
      <c r="U8" s="11" t="e">
        <f t="shared" si="2"/>
        <v>#N/A</v>
      </c>
      <c r="V8" s="11" t="e">
        <f t="shared" si="3"/>
        <v>#N/A</v>
      </c>
      <c r="W8" s="11"/>
    </row>
    <row r="9" spans="1:23" ht="19.5">
      <c r="A9" s="11">
        <v>1</v>
      </c>
      <c r="B9" s="11" t="e">
        <f t="shared" si="4"/>
        <v>#N/A</v>
      </c>
      <c r="C9" s="11">
        <v>6</v>
      </c>
      <c r="D9" s="57"/>
      <c r="E9" s="55" t="str">
        <f t="shared" si="1"/>
        <v>6511110106</v>
      </c>
      <c r="F9" s="59"/>
      <c r="G9" s="11" t="e">
        <f>VLOOKUP($F9,'各類別單價'!$A$11:$S$24,4,FALSE)</f>
        <v>#N/A</v>
      </c>
      <c r="H9" s="11" t="e">
        <f>VLOOKUP($F9,'各類別單價'!$A$11:$S$24,5,FALSE)</f>
        <v>#N/A</v>
      </c>
      <c r="I9" s="11" t="e">
        <f>VLOOKUP($F9,'各類別單價'!$A$11:$S$24,6,FALSE)</f>
        <v>#N/A</v>
      </c>
      <c r="J9" s="11" t="e">
        <f>VLOOKUP($F9,'各類別單價'!$A$11:$S$24,7,FALSE)</f>
        <v>#N/A</v>
      </c>
      <c r="K9" s="11" t="e">
        <f>VLOOKUP($F9,'各類別單價'!$A$11:$S$24,8,FALSE)</f>
        <v>#N/A</v>
      </c>
      <c r="L9" s="11" t="e">
        <f>VLOOKUP($F9,'各類別單價'!$A$11:$S$24,9,FALSE)</f>
        <v>#N/A</v>
      </c>
      <c r="M9" s="11" t="e">
        <f>VLOOKUP($F9,'各類別單價'!$A$11:$S$24,10,FALSE)</f>
        <v>#N/A</v>
      </c>
      <c r="N9" s="11" t="e">
        <f>VLOOKUP($F9,'各類別單價'!$A$11:$S$24,11,FALSE)</f>
        <v>#N/A</v>
      </c>
      <c r="O9" s="11" t="e">
        <f>VLOOKUP($F9,'各類別單價'!$A$11:$S$24,12,FALSE)</f>
        <v>#N/A</v>
      </c>
      <c r="P9" s="11" t="e">
        <f>VLOOKUP($F9,'各類別單價'!$A$11:$S$24,13,FALSE)</f>
        <v>#N/A</v>
      </c>
      <c r="Q9" s="11" t="e">
        <f t="shared" si="0"/>
        <v>#N/A</v>
      </c>
      <c r="R9" s="11" t="e">
        <f>VLOOKUP($F9,'各類別單價'!$A$11:$S$24,15,FALSE)</f>
        <v>#N/A</v>
      </c>
      <c r="S9" s="11" t="e">
        <f>VLOOKUP($F9,'各類別單價'!$A$11:$S$24,16,FALSE)</f>
        <v>#N/A</v>
      </c>
      <c r="T9" s="11" t="e">
        <f>VLOOKUP($F9,'各類別單價'!$A$11:$S$24,17,FALSE)</f>
        <v>#N/A</v>
      </c>
      <c r="U9" s="11" t="e">
        <f t="shared" si="2"/>
        <v>#N/A</v>
      </c>
      <c r="V9" s="11" t="e">
        <f t="shared" si="3"/>
        <v>#N/A</v>
      </c>
      <c r="W9" s="11"/>
    </row>
    <row r="10" spans="1:23" ht="19.5">
      <c r="A10" s="11">
        <v>1</v>
      </c>
      <c r="B10" s="11" t="e">
        <f t="shared" si="4"/>
        <v>#N/A</v>
      </c>
      <c r="C10" s="11">
        <v>7</v>
      </c>
      <c r="D10" s="57"/>
      <c r="E10" s="55" t="str">
        <f t="shared" si="1"/>
        <v>6511110107</v>
      </c>
      <c r="F10" s="59"/>
      <c r="G10" s="11" t="e">
        <f>VLOOKUP($F10,'各類別單價'!$A$11:$S$24,4,FALSE)</f>
        <v>#N/A</v>
      </c>
      <c r="H10" s="11" t="e">
        <f>VLOOKUP($F10,'各類別單價'!$A$11:$S$24,5,FALSE)</f>
        <v>#N/A</v>
      </c>
      <c r="I10" s="11" t="e">
        <f>VLOOKUP($F10,'各類別單價'!$A$11:$S$24,6,FALSE)</f>
        <v>#N/A</v>
      </c>
      <c r="J10" s="11" t="e">
        <f>VLOOKUP($F10,'各類別單價'!$A$11:$S$24,7,FALSE)</f>
        <v>#N/A</v>
      </c>
      <c r="K10" s="11" t="e">
        <f>VLOOKUP($F10,'各類別單價'!$A$11:$S$24,8,FALSE)</f>
        <v>#N/A</v>
      </c>
      <c r="L10" s="11" t="e">
        <f>VLOOKUP($F10,'各類別單價'!$A$11:$S$24,9,FALSE)</f>
        <v>#N/A</v>
      </c>
      <c r="M10" s="11" t="e">
        <f>VLOOKUP($F10,'各類別單價'!$A$11:$S$24,10,FALSE)</f>
        <v>#N/A</v>
      </c>
      <c r="N10" s="11" t="e">
        <f>VLOOKUP($F10,'各類別單價'!$A$11:$S$24,11,FALSE)</f>
        <v>#N/A</v>
      </c>
      <c r="O10" s="11" t="e">
        <f>VLOOKUP($F10,'各類別單價'!$A$11:$S$24,12,FALSE)</f>
        <v>#N/A</v>
      </c>
      <c r="P10" s="11" t="e">
        <f>VLOOKUP($F10,'各類別單價'!$A$11:$S$24,13,FALSE)</f>
        <v>#N/A</v>
      </c>
      <c r="Q10" s="11" t="e">
        <f t="shared" si="0"/>
        <v>#N/A</v>
      </c>
      <c r="R10" s="11" t="e">
        <f>VLOOKUP($F10,'各類別單價'!$A$11:$S$24,15,FALSE)</f>
        <v>#N/A</v>
      </c>
      <c r="S10" s="11" t="e">
        <f>VLOOKUP($F10,'各類別單價'!$A$11:$S$24,16,FALSE)</f>
        <v>#N/A</v>
      </c>
      <c r="T10" s="11" t="e">
        <f>VLOOKUP($F10,'各類別單價'!$A$11:$S$24,17,FALSE)</f>
        <v>#N/A</v>
      </c>
      <c r="U10" s="11" t="e">
        <f t="shared" si="2"/>
        <v>#N/A</v>
      </c>
      <c r="V10" s="11" t="e">
        <f t="shared" si="3"/>
        <v>#N/A</v>
      </c>
      <c r="W10" s="11"/>
    </row>
    <row r="11" spans="1:23" ht="19.5">
      <c r="A11" s="11">
        <v>1</v>
      </c>
      <c r="B11" s="11" t="e">
        <f t="shared" si="4"/>
        <v>#N/A</v>
      </c>
      <c r="C11" s="11">
        <v>8</v>
      </c>
      <c r="D11" s="57"/>
      <c r="E11" s="55" t="str">
        <f t="shared" si="1"/>
        <v>6511110108</v>
      </c>
      <c r="F11" s="59"/>
      <c r="G11" s="11" t="e">
        <f>VLOOKUP($F11,'各類別單價'!$A$11:$S$24,4,FALSE)</f>
        <v>#N/A</v>
      </c>
      <c r="H11" s="11" t="e">
        <f>VLOOKUP($F11,'各類別單價'!$A$11:$S$24,5,FALSE)</f>
        <v>#N/A</v>
      </c>
      <c r="I11" s="11" t="e">
        <f>VLOOKUP($F11,'各類別單價'!$A$11:$S$24,6,FALSE)</f>
        <v>#N/A</v>
      </c>
      <c r="J11" s="11" t="e">
        <f>VLOOKUP($F11,'各類別單價'!$A$11:$S$24,7,FALSE)</f>
        <v>#N/A</v>
      </c>
      <c r="K11" s="11" t="e">
        <f>VLOOKUP($F11,'各類別單價'!$A$11:$S$24,8,FALSE)</f>
        <v>#N/A</v>
      </c>
      <c r="L11" s="11" t="e">
        <f>VLOOKUP($F11,'各類別單價'!$A$11:$S$24,9,FALSE)</f>
        <v>#N/A</v>
      </c>
      <c r="M11" s="11" t="e">
        <f>VLOOKUP($F11,'各類別單價'!$A$11:$S$24,10,FALSE)</f>
        <v>#N/A</v>
      </c>
      <c r="N11" s="11" t="e">
        <f>VLOOKUP($F11,'各類別單價'!$A$11:$S$24,11,FALSE)</f>
        <v>#N/A</v>
      </c>
      <c r="O11" s="11" t="e">
        <f>VLOOKUP($F11,'各類別單價'!$A$11:$S$24,12,FALSE)</f>
        <v>#N/A</v>
      </c>
      <c r="P11" s="11" t="e">
        <f>VLOOKUP($F11,'各類別單價'!$A$11:$S$24,13,FALSE)</f>
        <v>#N/A</v>
      </c>
      <c r="Q11" s="11" t="e">
        <f t="shared" si="0"/>
        <v>#N/A</v>
      </c>
      <c r="R11" s="11" t="e">
        <f>VLOOKUP($F11,'各類別單價'!$A$11:$S$24,15,FALSE)</f>
        <v>#N/A</v>
      </c>
      <c r="S11" s="11" t="e">
        <f>VLOOKUP($F11,'各類別單價'!$A$11:$S$24,16,FALSE)</f>
        <v>#N/A</v>
      </c>
      <c r="T11" s="11" t="e">
        <f>VLOOKUP($F11,'各類別單價'!$A$11:$S$24,17,FALSE)</f>
        <v>#N/A</v>
      </c>
      <c r="U11" s="11" t="e">
        <f t="shared" si="2"/>
        <v>#N/A</v>
      </c>
      <c r="V11" s="11" t="e">
        <f t="shared" si="3"/>
        <v>#N/A</v>
      </c>
      <c r="W11" s="11"/>
    </row>
    <row r="12" spans="1:23" ht="19.5">
      <c r="A12" s="11">
        <v>1</v>
      </c>
      <c r="B12" s="11" t="e">
        <f t="shared" si="4"/>
        <v>#N/A</v>
      </c>
      <c r="C12" s="11">
        <v>9</v>
      </c>
      <c r="D12" s="57"/>
      <c r="E12" s="55" t="str">
        <f t="shared" si="1"/>
        <v>6511110109</v>
      </c>
      <c r="F12" s="59"/>
      <c r="G12" s="11" t="e">
        <f>VLOOKUP($F12,'各類別單價'!$A$11:$S$24,4,FALSE)</f>
        <v>#N/A</v>
      </c>
      <c r="H12" s="11" t="e">
        <f>VLOOKUP($F12,'各類別單價'!$A$11:$S$24,5,FALSE)</f>
        <v>#N/A</v>
      </c>
      <c r="I12" s="11" t="e">
        <f>VLOOKUP($F12,'各類別單價'!$A$11:$S$24,6,FALSE)</f>
        <v>#N/A</v>
      </c>
      <c r="J12" s="11" t="e">
        <f>VLOOKUP($F12,'各類別單價'!$A$11:$S$24,7,FALSE)</f>
        <v>#N/A</v>
      </c>
      <c r="K12" s="11" t="e">
        <f>VLOOKUP($F12,'各類別單價'!$A$11:$S$24,8,FALSE)</f>
        <v>#N/A</v>
      </c>
      <c r="L12" s="11" t="e">
        <f>VLOOKUP($F12,'各類別單價'!$A$11:$S$24,9,FALSE)</f>
        <v>#N/A</v>
      </c>
      <c r="M12" s="11" t="e">
        <f>VLOOKUP($F12,'各類別單價'!$A$11:$S$24,10,FALSE)</f>
        <v>#N/A</v>
      </c>
      <c r="N12" s="11" t="e">
        <f>VLOOKUP($F12,'各類別單價'!$A$11:$S$24,11,FALSE)</f>
        <v>#N/A</v>
      </c>
      <c r="O12" s="11" t="e">
        <f>VLOOKUP($F12,'各類別單價'!$A$11:$S$24,12,FALSE)</f>
        <v>#N/A</v>
      </c>
      <c r="P12" s="11" t="e">
        <f>VLOOKUP($F12,'各類別單價'!$A$11:$S$24,13,FALSE)</f>
        <v>#N/A</v>
      </c>
      <c r="Q12" s="11" t="e">
        <f t="shared" si="0"/>
        <v>#N/A</v>
      </c>
      <c r="R12" s="11" t="e">
        <f>VLOOKUP($F12,'各類別單價'!$A$11:$S$24,15,FALSE)</f>
        <v>#N/A</v>
      </c>
      <c r="S12" s="11" t="e">
        <f>VLOOKUP($F12,'各類別單價'!$A$11:$S$24,16,FALSE)</f>
        <v>#N/A</v>
      </c>
      <c r="T12" s="11" t="e">
        <f>VLOOKUP($F12,'各類別單價'!$A$11:$S$24,17,FALSE)</f>
        <v>#N/A</v>
      </c>
      <c r="U12" s="11" t="e">
        <f t="shared" si="2"/>
        <v>#N/A</v>
      </c>
      <c r="V12" s="11" t="e">
        <f t="shared" si="3"/>
        <v>#N/A</v>
      </c>
      <c r="W12" s="11"/>
    </row>
    <row r="13" spans="1:23" ht="19.5">
      <c r="A13" s="11">
        <v>1</v>
      </c>
      <c r="B13" s="11" t="e">
        <f t="shared" si="4"/>
        <v>#N/A</v>
      </c>
      <c r="C13" s="11">
        <v>10</v>
      </c>
      <c r="D13" s="57"/>
      <c r="E13" s="55" t="str">
        <f t="shared" si="1"/>
        <v>65111101010</v>
      </c>
      <c r="F13" s="59"/>
      <c r="G13" s="11" t="e">
        <f>VLOOKUP($F13,'各類別單價'!$A$11:$S$24,4,FALSE)</f>
        <v>#N/A</v>
      </c>
      <c r="H13" s="11" t="e">
        <f>VLOOKUP($F13,'各類別單價'!$A$11:$S$24,5,FALSE)</f>
        <v>#N/A</v>
      </c>
      <c r="I13" s="11" t="e">
        <f>VLOOKUP($F13,'各類別單價'!$A$11:$S$24,6,FALSE)</f>
        <v>#N/A</v>
      </c>
      <c r="J13" s="11" t="e">
        <f>VLOOKUP($F13,'各類別單價'!$A$11:$S$24,7,FALSE)</f>
        <v>#N/A</v>
      </c>
      <c r="K13" s="11" t="e">
        <f>VLOOKUP($F13,'各類別單價'!$A$11:$S$24,8,FALSE)</f>
        <v>#N/A</v>
      </c>
      <c r="L13" s="11" t="e">
        <f>VLOOKUP($F13,'各類別單價'!$A$11:$S$24,9,FALSE)</f>
        <v>#N/A</v>
      </c>
      <c r="M13" s="11" t="e">
        <f>VLOOKUP($F13,'各類別單價'!$A$11:$S$24,10,FALSE)</f>
        <v>#N/A</v>
      </c>
      <c r="N13" s="11" t="e">
        <f>VLOOKUP($F13,'各類別單價'!$A$11:$S$24,11,FALSE)</f>
        <v>#N/A</v>
      </c>
      <c r="O13" s="11" t="e">
        <f>VLOOKUP($F13,'各類別單價'!$A$11:$S$24,12,FALSE)</f>
        <v>#N/A</v>
      </c>
      <c r="P13" s="11" t="e">
        <f>VLOOKUP($F13,'各類別單價'!$A$11:$S$24,13,FALSE)</f>
        <v>#N/A</v>
      </c>
      <c r="Q13" s="11" t="e">
        <f t="shared" si="0"/>
        <v>#N/A</v>
      </c>
      <c r="R13" s="11" t="e">
        <f>VLOOKUP($F13,'各類別單價'!$A$11:$S$24,15,FALSE)</f>
        <v>#N/A</v>
      </c>
      <c r="S13" s="11" t="e">
        <f>VLOOKUP($F13,'各類別單價'!$A$11:$S$24,16,FALSE)</f>
        <v>#N/A</v>
      </c>
      <c r="T13" s="11" t="e">
        <f>VLOOKUP($F13,'各類別單價'!$A$11:$S$24,17,FALSE)</f>
        <v>#N/A</v>
      </c>
      <c r="U13" s="11" t="e">
        <f t="shared" si="2"/>
        <v>#N/A</v>
      </c>
      <c r="V13" s="11" t="e">
        <f t="shared" si="3"/>
        <v>#N/A</v>
      </c>
      <c r="W13" s="11"/>
    </row>
    <row r="14" spans="1:23" ht="19.5">
      <c r="A14" s="11">
        <v>1</v>
      </c>
      <c r="B14" s="11" t="e">
        <f t="shared" si="4"/>
        <v>#N/A</v>
      </c>
      <c r="C14" s="11">
        <v>11</v>
      </c>
      <c r="D14" s="57"/>
      <c r="E14" s="55" t="str">
        <f t="shared" si="1"/>
        <v>65111101011</v>
      </c>
      <c r="F14" s="59"/>
      <c r="G14" s="11" t="e">
        <f>VLOOKUP($F14,'各類別單價'!$A$11:$S$24,4,FALSE)</f>
        <v>#N/A</v>
      </c>
      <c r="H14" s="11" t="e">
        <f>VLOOKUP($F14,'各類別單價'!$A$11:$S$24,5,FALSE)</f>
        <v>#N/A</v>
      </c>
      <c r="I14" s="11" t="e">
        <f>VLOOKUP($F14,'各類別單價'!$A$11:$S$24,6,FALSE)</f>
        <v>#N/A</v>
      </c>
      <c r="J14" s="11" t="e">
        <f>VLOOKUP($F14,'各類別單價'!$A$11:$S$24,7,FALSE)</f>
        <v>#N/A</v>
      </c>
      <c r="K14" s="11" t="e">
        <f>VLOOKUP($F14,'各類別單價'!$A$11:$S$24,8,FALSE)</f>
        <v>#N/A</v>
      </c>
      <c r="L14" s="11" t="e">
        <f>VLOOKUP($F14,'各類別單價'!$A$11:$S$24,9,FALSE)</f>
        <v>#N/A</v>
      </c>
      <c r="M14" s="11" t="e">
        <f>VLOOKUP($F14,'各類別單價'!$A$11:$S$24,10,FALSE)</f>
        <v>#N/A</v>
      </c>
      <c r="N14" s="11" t="e">
        <f>VLOOKUP($F14,'各類別單價'!$A$11:$S$24,11,FALSE)</f>
        <v>#N/A</v>
      </c>
      <c r="O14" s="11" t="e">
        <f>VLOOKUP($F14,'各類別單價'!$A$11:$S$24,12,FALSE)</f>
        <v>#N/A</v>
      </c>
      <c r="P14" s="11" t="e">
        <f>VLOOKUP($F14,'各類別單價'!$A$11:$S$24,13,FALSE)</f>
        <v>#N/A</v>
      </c>
      <c r="Q14" s="11" t="e">
        <f t="shared" si="0"/>
        <v>#N/A</v>
      </c>
      <c r="R14" s="11" t="e">
        <f>VLOOKUP($F14,'各類別單價'!$A$11:$S$24,15,FALSE)</f>
        <v>#N/A</v>
      </c>
      <c r="S14" s="11" t="e">
        <f>VLOOKUP($F14,'各類別單價'!$A$11:$S$24,16,FALSE)</f>
        <v>#N/A</v>
      </c>
      <c r="T14" s="11" t="e">
        <f>VLOOKUP($F14,'各類別單價'!$A$11:$S$24,17,FALSE)</f>
        <v>#N/A</v>
      </c>
      <c r="U14" s="11" t="e">
        <f t="shared" si="2"/>
        <v>#N/A</v>
      </c>
      <c r="V14" s="11" t="e">
        <f t="shared" si="3"/>
        <v>#N/A</v>
      </c>
      <c r="W14" s="11"/>
    </row>
    <row r="15" spans="1:23" ht="19.5">
      <c r="A15" s="11">
        <v>1</v>
      </c>
      <c r="B15" s="11" t="e">
        <f t="shared" si="4"/>
        <v>#N/A</v>
      </c>
      <c r="C15" s="11">
        <v>12</v>
      </c>
      <c r="D15" s="57"/>
      <c r="E15" s="55" t="str">
        <f t="shared" si="1"/>
        <v>65111101012</v>
      </c>
      <c r="F15" s="59"/>
      <c r="G15" s="11" t="e">
        <f>VLOOKUP($F15,'各類別單價'!$A$11:$S$24,4,FALSE)</f>
        <v>#N/A</v>
      </c>
      <c r="H15" s="11" t="e">
        <f>VLOOKUP($F15,'各類別單價'!$A$11:$S$24,5,FALSE)</f>
        <v>#N/A</v>
      </c>
      <c r="I15" s="11" t="e">
        <f>VLOOKUP($F15,'各類別單價'!$A$11:$S$24,6,FALSE)</f>
        <v>#N/A</v>
      </c>
      <c r="J15" s="11" t="e">
        <f>VLOOKUP($F15,'各類別單價'!$A$11:$S$24,7,FALSE)</f>
        <v>#N/A</v>
      </c>
      <c r="K15" s="11" t="e">
        <f>VLOOKUP($F15,'各類別單價'!$A$11:$S$24,8,FALSE)</f>
        <v>#N/A</v>
      </c>
      <c r="L15" s="11" t="e">
        <f>VLOOKUP($F15,'各類別單價'!$A$11:$S$24,9,FALSE)</f>
        <v>#N/A</v>
      </c>
      <c r="M15" s="11" t="e">
        <f>VLOOKUP($F15,'各類別單價'!$A$11:$S$24,10,FALSE)</f>
        <v>#N/A</v>
      </c>
      <c r="N15" s="11" t="e">
        <f>VLOOKUP($F15,'各類別單價'!$A$11:$S$24,11,FALSE)</f>
        <v>#N/A</v>
      </c>
      <c r="O15" s="11" t="e">
        <f>VLOOKUP($F15,'各類別單價'!$A$11:$S$24,12,FALSE)</f>
        <v>#N/A</v>
      </c>
      <c r="P15" s="11" t="e">
        <f>VLOOKUP($F15,'各類別單價'!$A$11:$S$24,13,FALSE)</f>
        <v>#N/A</v>
      </c>
      <c r="Q15" s="11" t="e">
        <f t="shared" si="0"/>
        <v>#N/A</v>
      </c>
      <c r="R15" s="11" t="e">
        <f>VLOOKUP($F15,'各類別單價'!$A$11:$S$24,15,FALSE)</f>
        <v>#N/A</v>
      </c>
      <c r="S15" s="11" t="e">
        <f>VLOOKUP($F15,'各類別單價'!$A$11:$S$24,16,FALSE)</f>
        <v>#N/A</v>
      </c>
      <c r="T15" s="11" t="e">
        <f>VLOOKUP($F15,'各類別單價'!$A$11:$S$24,17,FALSE)</f>
        <v>#N/A</v>
      </c>
      <c r="U15" s="11" t="e">
        <f t="shared" si="2"/>
        <v>#N/A</v>
      </c>
      <c r="V15" s="11" t="e">
        <f t="shared" si="3"/>
        <v>#N/A</v>
      </c>
      <c r="W15" s="11"/>
    </row>
    <row r="16" spans="1:23" ht="19.5">
      <c r="A16" s="11">
        <v>1</v>
      </c>
      <c r="B16" s="11" t="e">
        <f t="shared" si="4"/>
        <v>#N/A</v>
      </c>
      <c r="C16" s="11">
        <v>13</v>
      </c>
      <c r="D16" s="57"/>
      <c r="E16" s="55" t="str">
        <f t="shared" si="1"/>
        <v>65111101013</v>
      </c>
      <c r="F16" s="59"/>
      <c r="G16" s="11" t="e">
        <f>VLOOKUP($F16,'各類別單價'!$A$11:$S$24,4,FALSE)</f>
        <v>#N/A</v>
      </c>
      <c r="H16" s="11" t="e">
        <f>VLOOKUP($F16,'各類別單價'!$A$11:$S$24,5,FALSE)</f>
        <v>#N/A</v>
      </c>
      <c r="I16" s="11" t="e">
        <f>VLOOKUP($F16,'各類別單價'!$A$11:$S$24,6,FALSE)</f>
        <v>#N/A</v>
      </c>
      <c r="J16" s="11" t="e">
        <f>VLOOKUP($F16,'各類別單價'!$A$11:$S$24,7,FALSE)</f>
        <v>#N/A</v>
      </c>
      <c r="K16" s="11" t="e">
        <f>VLOOKUP($F16,'各類別單價'!$A$11:$S$24,8,FALSE)</f>
        <v>#N/A</v>
      </c>
      <c r="L16" s="11" t="e">
        <f>VLOOKUP($F16,'各類別單價'!$A$11:$S$24,9,FALSE)</f>
        <v>#N/A</v>
      </c>
      <c r="M16" s="11" t="e">
        <f>VLOOKUP($F16,'各類別單價'!$A$11:$S$24,10,FALSE)</f>
        <v>#N/A</v>
      </c>
      <c r="N16" s="11" t="e">
        <f>VLOOKUP($F16,'各類別單價'!$A$11:$S$24,11,FALSE)</f>
        <v>#N/A</v>
      </c>
      <c r="O16" s="11" t="e">
        <f>VLOOKUP($F16,'各類別單價'!$A$11:$S$24,12,FALSE)</f>
        <v>#N/A</v>
      </c>
      <c r="P16" s="11" t="e">
        <f>VLOOKUP($F16,'各類別單價'!$A$11:$S$24,13,FALSE)</f>
        <v>#N/A</v>
      </c>
      <c r="Q16" s="11" t="e">
        <f t="shared" si="0"/>
        <v>#N/A</v>
      </c>
      <c r="R16" s="11" t="e">
        <f>VLOOKUP($F16,'各類別單價'!$A$11:$S$24,15,FALSE)</f>
        <v>#N/A</v>
      </c>
      <c r="S16" s="11" t="e">
        <f>VLOOKUP($F16,'各類別單價'!$A$11:$S$24,16,FALSE)</f>
        <v>#N/A</v>
      </c>
      <c r="T16" s="11" t="e">
        <f>VLOOKUP($F16,'各類別單價'!$A$11:$S$24,17,FALSE)</f>
        <v>#N/A</v>
      </c>
      <c r="U16" s="11" t="e">
        <f t="shared" si="2"/>
        <v>#N/A</v>
      </c>
      <c r="V16" s="11" t="e">
        <f t="shared" si="3"/>
        <v>#N/A</v>
      </c>
      <c r="W16" s="11"/>
    </row>
    <row r="17" spans="1:23" ht="19.5">
      <c r="A17" s="11">
        <v>1</v>
      </c>
      <c r="B17" s="11" t="e">
        <f t="shared" si="4"/>
        <v>#N/A</v>
      </c>
      <c r="C17" s="11">
        <v>14</v>
      </c>
      <c r="D17" s="57"/>
      <c r="E17" s="55" t="str">
        <f t="shared" si="1"/>
        <v>65111101014</v>
      </c>
      <c r="F17" s="59"/>
      <c r="G17" s="11" t="e">
        <f>VLOOKUP($F17,'各類別單價'!$A$11:$S$24,4,FALSE)</f>
        <v>#N/A</v>
      </c>
      <c r="H17" s="11" t="e">
        <f>VLOOKUP($F17,'各類別單價'!$A$11:$S$24,5,FALSE)</f>
        <v>#N/A</v>
      </c>
      <c r="I17" s="11" t="e">
        <f>VLOOKUP($F17,'各類別單價'!$A$11:$S$24,6,FALSE)</f>
        <v>#N/A</v>
      </c>
      <c r="J17" s="11" t="e">
        <f>VLOOKUP($F17,'各類別單價'!$A$11:$S$24,7,FALSE)</f>
        <v>#N/A</v>
      </c>
      <c r="K17" s="11" t="e">
        <f>VLOOKUP($F17,'各類別單價'!$A$11:$S$24,8,FALSE)</f>
        <v>#N/A</v>
      </c>
      <c r="L17" s="11" t="e">
        <f>VLOOKUP($F17,'各類別單價'!$A$11:$S$24,9,FALSE)</f>
        <v>#N/A</v>
      </c>
      <c r="M17" s="11" t="e">
        <f>VLOOKUP($F17,'各類別單價'!$A$11:$S$24,10,FALSE)</f>
        <v>#N/A</v>
      </c>
      <c r="N17" s="11" t="e">
        <f>VLOOKUP($F17,'各類別單價'!$A$11:$S$24,11,FALSE)</f>
        <v>#N/A</v>
      </c>
      <c r="O17" s="11" t="e">
        <f>VLOOKUP($F17,'各類別單價'!$A$11:$S$24,12,FALSE)</f>
        <v>#N/A</v>
      </c>
      <c r="P17" s="11" t="e">
        <f>VLOOKUP($F17,'各類別單價'!$A$11:$S$24,13,FALSE)</f>
        <v>#N/A</v>
      </c>
      <c r="Q17" s="11" t="e">
        <f t="shared" si="0"/>
        <v>#N/A</v>
      </c>
      <c r="R17" s="11" t="e">
        <f>VLOOKUP($F17,'各類別單價'!$A$11:$S$24,15,FALSE)</f>
        <v>#N/A</v>
      </c>
      <c r="S17" s="11" t="e">
        <f>VLOOKUP($F17,'各類別單價'!$A$11:$S$24,16,FALSE)</f>
        <v>#N/A</v>
      </c>
      <c r="T17" s="11" t="e">
        <f>VLOOKUP($F17,'各類別單價'!$A$11:$S$24,17,FALSE)</f>
        <v>#N/A</v>
      </c>
      <c r="U17" s="11" t="e">
        <f t="shared" si="2"/>
        <v>#N/A</v>
      </c>
      <c r="V17" s="11" t="e">
        <f t="shared" si="3"/>
        <v>#N/A</v>
      </c>
      <c r="W17" s="11"/>
    </row>
    <row r="18" spans="1:23" ht="19.5">
      <c r="A18" s="11">
        <v>1</v>
      </c>
      <c r="B18" s="11" t="e">
        <f t="shared" si="4"/>
        <v>#N/A</v>
      </c>
      <c r="C18" s="11">
        <v>15</v>
      </c>
      <c r="D18" s="57"/>
      <c r="E18" s="55" t="str">
        <f t="shared" si="1"/>
        <v>65111101015</v>
      </c>
      <c r="F18" s="59"/>
      <c r="G18" s="11" t="e">
        <f>VLOOKUP($F18,'各類別單價'!$A$11:$S$24,4,FALSE)</f>
        <v>#N/A</v>
      </c>
      <c r="H18" s="11" t="e">
        <f>VLOOKUP($F18,'各類別單價'!$A$11:$S$24,5,FALSE)</f>
        <v>#N/A</v>
      </c>
      <c r="I18" s="11" t="e">
        <f>VLOOKUP($F18,'各類別單價'!$A$11:$S$24,6,FALSE)</f>
        <v>#N/A</v>
      </c>
      <c r="J18" s="11" t="e">
        <f>VLOOKUP($F18,'各類別單價'!$A$11:$S$24,7,FALSE)</f>
        <v>#N/A</v>
      </c>
      <c r="K18" s="11" t="e">
        <f>VLOOKUP($F18,'各類別單價'!$A$11:$S$24,8,FALSE)</f>
        <v>#N/A</v>
      </c>
      <c r="L18" s="11" t="e">
        <f>VLOOKUP($F18,'各類別單價'!$A$11:$S$24,9,FALSE)</f>
        <v>#N/A</v>
      </c>
      <c r="M18" s="11" t="e">
        <f>VLOOKUP($F18,'各類別單價'!$A$11:$S$24,10,FALSE)</f>
        <v>#N/A</v>
      </c>
      <c r="N18" s="11" t="e">
        <f>VLOOKUP($F18,'各類別單價'!$A$11:$S$24,11,FALSE)</f>
        <v>#N/A</v>
      </c>
      <c r="O18" s="11" t="e">
        <f>VLOOKUP($F18,'各類別單價'!$A$11:$S$24,12,FALSE)</f>
        <v>#N/A</v>
      </c>
      <c r="P18" s="11" t="e">
        <f>VLOOKUP($F18,'各類別單價'!$A$11:$S$24,13,FALSE)</f>
        <v>#N/A</v>
      </c>
      <c r="Q18" s="11" t="e">
        <f t="shared" si="0"/>
        <v>#N/A</v>
      </c>
      <c r="R18" s="11" t="e">
        <f>VLOOKUP($F18,'各類別單價'!$A$11:$S$24,15,FALSE)</f>
        <v>#N/A</v>
      </c>
      <c r="S18" s="11" t="e">
        <f>VLOOKUP($F18,'各類別單價'!$A$11:$S$24,16,FALSE)</f>
        <v>#N/A</v>
      </c>
      <c r="T18" s="11" t="e">
        <f>VLOOKUP($F18,'各類別單價'!$A$11:$S$24,17,FALSE)</f>
        <v>#N/A</v>
      </c>
      <c r="U18" s="11" t="e">
        <f t="shared" si="2"/>
        <v>#N/A</v>
      </c>
      <c r="V18" s="11" t="e">
        <f t="shared" si="3"/>
        <v>#N/A</v>
      </c>
      <c r="W18" s="11"/>
    </row>
    <row r="19" spans="1:23" ht="19.5">
      <c r="A19" s="11">
        <v>1</v>
      </c>
      <c r="B19" s="11" t="e">
        <f t="shared" si="4"/>
        <v>#N/A</v>
      </c>
      <c r="C19" s="11">
        <v>16</v>
      </c>
      <c r="D19" s="57"/>
      <c r="E19" s="55" t="str">
        <f t="shared" si="1"/>
        <v>65111101016</v>
      </c>
      <c r="F19" s="59"/>
      <c r="G19" s="11" t="e">
        <f>VLOOKUP($F19,'各類別單價'!$A$11:$S$24,4,FALSE)</f>
        <v>#N/A</v>
      </c>
      <c r="H19" s="11" t="e">
        <f>VLOOKUP($F19,'各類別單價'!$A$11:$S$24,5,FALSE)</f>
        <v>#N/A</v>
      </c>
      <c r="I19" s="11" t="e">
        <f>VLOOKUP($F19,'各類別單價'!$A$11:$S$24,6,FALSE)</f>
        <v>#N/A</v>
      </c>
      <c r="J19" s="11" t="e">
        <f>VLOOKUP($F19,'各類別單價'!$A$11:$S$24,7,FALSE)</f>
        <v>#N/A</v>
      </c>
      <c r="K19" s="11" t="e">
        <f>VLOOKUP($F19,'各類別單價'!$A$11:$S$24,8,FALSE)</f>
        <v>#N/A</v>
      </c>
      <c r="L19" s="11" t="e">
        <f>VLOOKUP($F19,'各類別單價'!$A$11:$S$24,9,FALSE)</f>
        <v>#N/A</v>
      </c>
      <c r="M19" s="11" t="e">
        <f>VLOOKUP($F19,'各類別單價'!$A$11:$S$24,10,FALSE)</f>
        <v>#N/A</v>
      </c>
      <c r="N19" s="11" t="e">
        <f>VLOOKUP($F19,'各類別單價'!$A$11:$S$24,11,FALSE)</f>
        <v>#N/A</v>
      </c>
      <c r="O19" s="11" t="e">
        <f>VLOOKUP($F19,'各類別單價'!$A$11:$S$24,12,FALSE)</f>
        <v>#N/A</v>
      </c>
      <c r="P19" s="11" t="e">
        <f>VLOOKUP($F19,'各類別單價'!$A$11:$S$24,13,FALSE)</f>
        <v>#N/A</v>
      </c>
      <c r="Q19" s="11" t="e">
        <f t="shared" si="0"/>
        <v>#N/A</v>
      </c>
      <c r="R19" s="11" t="e">
        <f>VLOOKUP($F19,'各類別單價'!$A$11:$S$24,15,FALSE)</f>
        <v>#N/A</v>
      </c>
      <c r="S19" s="11" t="e">
        <f>VLOOKUP($F19,'各類別單價'!$A$11:$S$24,16,FALSE)</f>
        <v>#N/A</v>
      </c>
      <c r="T19" s="11" t="e">
        <f>VLOOKUP($F19,'各類別單價'!$A$11:$S$24,17,FALSE)</f>
        <v>#N/A</v>
      </c>
      <c r="U19" s="11" t="e">
        <f t="shared" si="2"/>
        <v>#N/A</v>
      </c>
      <c r="V19" s="11" t="e">
        <f t="shared" si="3"/>
        <v>#N/A</v>
      </c>
      <c r="W19" s="11"/>
    </row>
    <row r="20" spans="1:23" ht="19.5">
      <c r="A20" s="11">
        <v>1</v>
      </c>
      <c r="B20" s="11" t="e">
        <f t="shared" si="4"/>
        <v>#N/A</v>
      </c>
      <c r="C20" s="11">
        <v>17</v>
      </c>
      <c r="D20" s="57"/>
      <c r="E20" s="55" t="str">
        <f t="shared" si="1"/>
        <v>65111101017</v>
      </c>
      <c r="F20" s="59"/>
      <c r="G20" s="11" t="e">
        <f>VLOOKUP($F20,'各類別單價'!$A$11:$S$24,4,FALSE)</f>
        <v>#N/A</v>
      </c>
      <c r="H20" s="11" t="e">
        <f>VLOOKUP($F20,'各類別單價'!$A$11:$S$24,5,FALSE)</f>
        <v>#N/A</v>
      </c>
      <c r="I20" s="11" t="e">
        <f>VLOOKUP($F20,'各類別單價'!$A$11:$S$24,6,FALSE)</f>
        <v>#N/A</v>
      </c>
      <c r="J20" s="11" t="e">
        <f>VLOOKUP($F20,'各類別單價'!$A$11:$S$24,7,FALSE)</f>
        <v>#N/A</v>
      </c>
      <c r="K20" s="11" t="e">
        <f>VLOOKUP($F20,'各類別單價'!$A$11:$S$24,8,FALSE)</f>
        <v>#N/A</v>
      </c>
      <c r="L20" s="11" t="e">
        <f>VLOOKUP($F20,'各類別單價'!$A$11:$S$24,9,FALSE)</f>
        <v>#N/A</v>
      </c>
      <c r="M20" s="11" t="e">
        <f>VLOOKUP($F20,'各類別單價'!$A$11:$S$24,10,FALSE)</f>
        <v>#N/A</v>
      </c>
      <c r="N20" s="11" t="e">
        <f>VLOOKUP($F20,'各類別單價'!$A$11:$S$24,11,FALSE)</f>
        <v>#N/A</v>
      </c>
      <c r="O20" s="11" t="e">
        <f>VLOOKUP($F20,'各類別單價'!$A$11:$S$24,12,FALSE)</f>
        <v>#N/A</v>
      </c>
      <c r="P20" s="11" t="e">
        <f>VLOOKUP($F20,'各類別單價'!$A$11:$S$24,13,FALSE)</f>
        <v>#N/A</v>
      </c>
      <c r="Q20" s="11" t="e">
        <f t="shared" si="0"/>
        <v>#N/A</v>
      </c>
      <c r="R20" s="11" t="e">
        <f>VLOOKUP($F20,'各類別單價'!$A$11:$S$24,15,FALSE)</f>
        <v>#N/A</v>
      </c>
      <c r="S20" s="11" t="e">
        <f>VLOOKUP($F20,'各類別單價'!$A$11:$S$24,16,FALSE)</f>
        <v>#N/A</v>
      </c>
      <c r="T20" s="11" t="e">
        <f>VLOOKUP($F20,'各類別單價'!$A$11:$S$24,17,FALSE)</f>
        <v>#N/A</v>
      </c>
      <c r="U20" s="11" t="e">
        <f t="shared" si="2"/>
        <v>#N/A</v>
      </c>
      <c r="V20" s="11" t="e">
        <f t="shared" si="3"/>
        <v>#N/A</v>
      </c>
      <c r="W20" s="11"/>
    </row>
    <row r="21" spans="1:23" ht="19.5">
      <c r="A21" s="11">
        <v>1</v>
      </c>
      <c r="B21" s="11" t="e">
        <f t="shared" si="4"/>
        <v>#N/A</v>
      </c>
      <c r="C21" s="11">
        <v>18</v>
      </c>
      <c r="D21" s="57"/>
      <c r="E21" s="55" t="str">
        <f t="shared" si="1"/>
        <v>65111101018</v>
      </c>
      <c r="F21" s="59"/>
      <c r="G21" s="11" t="e">
        <f>VLOOKUP($F21,'各類別單價'!$A$11:$S$24,4,FALSE)</f>
        <v>#N/A</v>
      </c>
      <c r="H21" s="11" t="e">
        <f>VLOOKUP($F21,'各類別單價'!$A$11:$S$24,5,FALSE)</f>
        <v>#N/A</v>
      </c>
      <c r="I21" s="11" t="e">
        <f>VLOOKUP($F21,'各類別單價'!$A$11:$S$24,6,FALSE)</f>
        <v>#N/A</v>
      </c>
      <c r="J21" s="11" t="e">
        <f>VLOOKUP($F21,'各類別單價'!$A$11:$S$24,7,FALSE)</f>
        <v>#N/A</v>
      </c>
      <c r="K21" s="11" t="e">
        <f>VLOOKUP($F21,'各類別單價'!$A$11:$S$24,8,FALSE)</f>
        <v>#N/A</v>
      </c>
      <c r="L21" s="11" t="e">
        <f>VLOOKUP($F21,'各類別單價'!$A$11:$S$24,9,FALSE)</f>
        <v>#N/A</v>
      </c>
      <c r="M21" s="11" t="e">
        <f>VLOOKUP($F21,'各類別單價'!$A$11:$S$24,10,FALSE)</f>
        <v>#N/A</v>
      </c>
      <c r="N21" s="11" t="e">
        <f>VLOOKUP($F21,'各類別單價'!$A$11:$S$24,11,FALSE)</f>
        <v>#N/A</v>
      </c>
      <c r="O21" s="11" t="e">
        <f>VLOOKUP($F21,'各類別單價'!$A$11:$S$24,12,FALSE)</f>
        <v>#N/A</v>
      </c>
      <c r="P21" s="11" t="e">
        <f>VLOOKUP($F21,'各類別單價'!$A$11:$S$24,13,FALSE)</f>
        <v>#N/A</v>
      </c>
      <c r="Q21" s="11" t="e">
        <f t="shared" si="0"/>
        <v>#N/A</v>
      </c>
      <c r="R21" s="11" t="e">
        <f>VLOOKUP($F21,'各類別單價'!$A$11:$S$24,15,FALSE)</f>
        <v>#N/A</v>
      </c>
      <c r="S21" s="11" t="e">
        <f>VLOOKUP($F21,'各類別單價'!$A$11:$S$24,16,FALSE)</f>
        <v>#N/A</v>
      </c>
      <c r="T21" s="11" t="e">
        <f>VLOOKUP($F21,'各類別單價'!$A$11:$S$24,17,FALSE)</f>
        <v>#N/A</v>
      </c>
      <c r="U21" s="11" t="e">
        <f t="shared" si="2"/>
        <v>#N/A</v>
      </c>
      <c r="V21" s="11" t="e">
        <f t="shared" si="3"/>
        <v>#N/A</v>
      </c>
      <c r="W21" s="11"/>
    </row>
    <row r="22" spans="1:23" ht="19.5">
      <c r="A22" s="11">
        <v>1</v>
      </c>
      <c r="B22" s="11" t="e">
        <f t="shared" si="4"/>
        <v>#N/A</v>
      </c>
      <c r="C22" s="11">
        <v>19</v>
      </c>
      <c r="D22" s="57"/>
      <c r="E22" s="55" t="str">
        <f t="shared" si="1"/>
        <v>65111101019</v>
      </c>
      <c r="F22" s="59"/>
      <c r="G22" s="11" t="e">
        <f>VLOOKUP($F22,'各類別單價'!$A$11:$S$24,4,FALSE)</f>
        <v>#N/A</v>
      </c>
      <c r="H22" s="11" t="e">
        <f>VLOOKUP($F22,'各類別單價'!$A$11:$S$24,5,FALSE)</f>
        <v>#N/A</v>
      </c>
      <c r="I22" s="11" t="e">
        <f>VLOOKUP($F22,'各類別單價'!$A$11:$S$24,6,FALSE)</f>
        <v>#N/A</v>
      </c>
      <c r="J22" s="11" t="e">
        <f>VLOOKUP($F22,'各類別單價'!$A$11:$S$24,7,FALSE)</f>
        <v>#N/A</v>
      </c>
      <c r="K22" s="11" t="e">
        <f>VLOOKUP($F22,'各類別單價'!$A$11:$S$24,8,FALSE)</f>
        <v>#N/A</v>
      </c>
      <c r="L22" s="11" t="e">
        <f>VLOOKUP($F22,'各類別單價'!$A$11:$S$24,9,FALSE)</f>
        <v>#N/A</v>
      </c>
      <c r="M22" s="11" t="e">
        <f>VLOOKUP($F22,'各類別單價'!$A$11:$S$24,10,FALSE)</f>
        <v>#N/A</v>
      </c>
      <c r="N22" s="11" t="e">
        <f>VLOOKUP($F22,'各類別單價'!$A$11:$S$24,11,FALSE)</f>
        <v>#N/A</v>
      </c>
      <c r="O22" s="11" t="e">
        <f>VLOOKUP($F22,'各類別單價'!$A$11:$S$24,12,FALSE)</f>
        <v>#N/A</v>
      </c>
      <c r="P22" s="11" t="e">
        <f>VLOOKUP($F22,'各類別單價'!$A$11:$S$24,13,FALSE)</f>
        <v>#N/A</v>
      </c>
      <c r="Q22" s="11" t="e">
        <f t="shared" si="0"/>
        <v>#N/A</v>
      </c>
      <c r="R22" s="11" t="e">
        <f>VLOOKUP($F22,'各類別單價'!$A$11:$S$24,15,FALSE)</f>
        <v>#N/A</v>
      </c>
      <c r="S22" s="11" t="e">
        <f>VLOOKUP($F22,'各類別單價'!$A$11:$S$24,16,FALSE)</f>
        <v>#N/A</v>
      </c>
      <c r="T22" s="11" t="e">
        <f>VLOOKUP($F22,'各類別單價'!$A$11:$S$24,17,FALSE)</f>
        <v>#N/A</v>
      </c>
      <c r="U22" s="11" t="e">
        <f t="shared" si="2"/>
        <v>#N/A</v>
      </c>
      <c r="V22" s="11" t="e">
        <f t="shared" si="3"/>
        <v>#N/A</v>
      </c>
      <c r="W22" s="11"/>
    </row>
    <row r="23" spans="1:23" ht="19.5">
      <c r="A23" s="11">
        <v>1</v>
      </c>
      <c r="B23" s="11" t="e">
        <f t="shared" si="4"/>
        <v>#N/A</v>
      </c>
      <c r="C23" s="11">
        <v>20</v>
      </c>
      <c r="D23" s="57"/>
      <c r="E23" s="55" t="str">
        <f t="shared" si="1"/>
        <v>65111101020</v>
      </c>
      <c r="F23" s="59"/>
      <c r="G23" s="11" t="e">
        <f>VLOOKUP($F23,'各類別單價'!$A$11:$S$24,4,FALSE)</f>
        <v>#N/A</v>
      </c>
      <c r="H23" s="11" t="e">
        <f>VLOOKUP($F23,'各類別單價'!$A$11:$S$24,5,FALSE)</f>
        <v>#N/A</v>
      </c>
      <c r="I23" s="11" t="e">
        <f>VLOOKUP($F23,'各類別單價'!$A$11:$S$24,6,FALSE)</f>
        <v>#N/A</v>
      </c>
      <c r="J23" s="11" t="e">
        <f>VLOOKUP($F23,'各類別單價'!$A$11:$S$24,7,FALSE)</f>
        <v>#N/A</v>
      </c>
      <c r="K23" s="11" t="e">
        <f>VLOOKUP($F23,'各類別單價'!$A$11:$S$24,8,FALSE)</f>
        <v>#N/A</v>
      </c>
      <c r="L23" s="11" t="e">
        <f>VLOOKUP($F23,'各類別單價'!$A$11:$S$24,9,FALSE)</f>
        <v>#N/A</v>
      </c>
      <c r="M23" s="11" t="e">
        <f>VLOOKUP($F23,'各類別單價'!$A$11:$S$24,10,FALSE)</f>
        <v>#N/A</v>
      </c>
      <c r="N23" s="11" t="e">
        <f>VLOOKUP($F23,'各類別單價'!$A$11:$S$24,11,FALSE)</f>
        <v>#N/A</v>
      </c>
      <c r="O23" s="11" t="e">
        <f>VLOOKUP($F23,'各類別單價'!$A$11:$S$24,12,FALSE)</f>
        <v>#N/A</v>
      </c>
      <c r="P23" s="11" t="e">
        <f>VLOOKUP($F23,'各類別單價'!$A$11:$S$24,13,FALSE)</f>
        <v>#N/A</v>
      </c>
      <c r="Q23" s="11" t="e">
        <f t="shared" si="0"/>
        <v>#N/A</v>
      </c>
      <c r="R23" s="11" t="e">
        <f>VLOOKUP($F23,'各類別單價'!$A$11:$S$24,15,FALSE)</f>
        <v>#N/A</v>
      </c>
      <c r="S23" s="11" t="e">
        <f>VLOOKUP($F23,'各類別單價'!$A$11:$S$24,16,FALSE)</f>
        <v>#N/A</v>
      </c>
      <c r="T23" s="11" t="e">
        <f>VLOOKUP($F23,'各類別單價'!$A$11:$S$24,17,FALSE)</f>
        <v>#N/A</v>
      </c>
      <c r="U23" s="11" t="e">
        <f t="shared" si="2"/>
        <v>#N/A</v>
      </c>
      <c r="V23" s="11" t="e">
        <f t="shared" si="3"/>
        <v>#N/A</v>
      </c>
      <c r="W23" s="11"/>
    </row>
    <row r="24" spans="1:23" ht="19.5">
      <c r="A24" s="11">
        <v>1</v>
      </c>
      <c r="B24" s="11" t="e">
        <f t="shared" si="4"/>
        <v>#N/A</v>
      </c>
      <c r="C24" s="11">
        <v>21</v>
      </c>
      <c r="D24" s="57"/>
      <c r="E24" s="55" t="str">
        <f t="shared" si="1"/>
        <v>65111101021</v>
      </c>
      <c r="F24" s="59"/>
      <c r="G24" s="11" t="e">
        <f>VLOOKUP($F24,'各類別單價'!$A$11:$S$24,4,FALSE)</f>
        <v>#N/A</v>
      </c>
      <c r="H24" s="11" t="e">
        <f>VLOOKUP($F24,'各類別單價'!$A$11:$S$24,5,FALSE)</f>
        <v>#N/A</v>
      </c>
      <c r="I24" s="11" t="e">
        <f>VLOOKUP($F24,'各類別單價'!$A$11:$S$24,6,FALSE)</f>
        <v>#N/A</v>
      </c>
      <c r="J24" s="11" t="e">
        <f>VLOOKUP($F24,'各類別單價'!$A$11:$S$24,7,FALSE)</f>
        <v>#N/A</v>
      </c>
      <c r="K24" s="11" t="e">
        <f>VLOOKUP($F24,'各類別單價'!$A$11:$S$24,8,FALSE)</f>
        <v>#N/A</v>
      </c>
      <c r="L24" s="11" t="e">
        <f>VLOOKUP($F24,'各類別單價'!$A$11:$S$24,9,FALSE)</f>
        <v>#N/A</v>
      </c>
      <c r="M24" s="11" t="e">
        <f>VLOOKUP($F24,'各類別單價'!$A$11:$S$24,10,FALSE)</f>
        <v>#N/A</v>
      </c>
      <c r="N24" s="11" t="e">
        <f>VLOOKUP($F24,'各類別單價'!$A$11:$S$24,11,FALSE)</f>
        <v>#N/A</v>
      </c>
      <c r="O24" s="11" t="e">
        <f>VLOOKUP($F24,'各類別單價'!$A$11:$S$24,12,FALSE)</f>
        <v>#N/A</v>
      </c>
      <c r="P24" s="11" t="e">
        <f>VLOOKUP($F24,'各類別單價'!$A$11:$S$24,13,FALSE)</f>
        <v>#N/A</v>
      </c>
      <c r="Q24" s="11" t="e">
        <f t="shared" si="0"/>
        <v>#N/A</v>
      </c>
      <c r="R24" s="11" t="e">
        <f>VLOOKUP($F24,'各類別單價'!$A$11:$S$24,15,FALSE)</f>
        <v>#N/A</v>
      </c>
      <c r="S24" s="11" t="e">
        <f>VLOOKUP($F24,'各類別單價'!$A$11:$S$24,16,FALSE)</f>
        <v>#N/A</v>
      </c>
      <c r="T24" s="11" t="e">
        <f>VLOOKUP($F24,'各類別單價'!$A$11:$S$24,17,FALSE)</f>
        <v>#N/A</v>
      </c>
      <c r="U24" s="11" t="e">
        <f t="shared" si="2"/>
        <v>#N/A</v>
      </c>
      <c r="V24" s="11" t="e">
        <f t="shared" si="3"/>
        <v>#N/A</v>
      </c>
      <c r="W24" s="11"/>
    </row>
    <row r="25" spans="1:23" ht="19.5">
      <c r="A25" s="11">
        <v>1</v>
      </c>
      <c r="B25" s="11" t="e">
        <f t="shared" si="4"/>
        <v>#N/A</v>
      </c>
      <c r="C25" s="11">
        <v>22</v>
      </c>
      <c r="D25" s="57"/>
      <c r="E25" s="55" t="str">
        <f t="shared" si="1"/>
        <v>65111101022</v>
      </c>
      <c r="F25" s="59"/>
      <c r="G25" s="11" t="e">
        <f>VLOOKUP($F25,'各類別單價'!$A$11:$S$24,4,FALSE)</f>
        <v>#N/A</v>
      </c>
      <c r="H25" s="11" t="e">
        <f>VLOOKUP($F25,'各類別單價'!$A$11:$S$24,5,FALSE)</f>
        <v>#N/A</v>
      </c>
      <c r="I25" s="11" t="e">
        <f>VLOOKUP($F25,'各類別單價'!$A$11:$S$24,6,FALSE)</f>
        <v>#N/A</v>
      </c>
      <c r="J25" s="11" t="e">
        <f>VLOOKUP($F25,'各類別單價'!$A$11:$S$24,7,FALSE)</f>
        <v>#N/A</v>
      </c>
      <c r="K25" s="11" t="e">
        <f>VLOOKUP($F25,'各類別單價'!$A$11:$S$24,8,FALSE)</f>
        <v>#N/A</v>
      </c>
      <c r="L25" s="11" t="e">
        <f>VLOOKUP($F25,'各類別單價'!$A$11:$S$24,9,FALSE)</f>
        <v>#N/A</v>
      </c>
      <c r="M25" s="11" t="e">
        <f>VLOOKUP($F25,'各類別單價'!$A$11:$S$24,10,FALSE)</f>
        <v>#N/A</v>
      </c>
      <c r="N25" s="11" t="e">
        <f>VLOOKUP($F25,'各類別單價'!$A$11:$S$24,11,FALSE)</f>
        <v>#N/A</v>
      </c>
      <c r="O25" s="11" t="e">
        <f>VLOOKUP($F25,'各類別單價'!$A$11:$S$24,12,FALSE)</f>
        <v>#N/A</v>
      </c>
      <c r="P25" s="11" t="e">
        <f>VLOOKUP($F25,'各類別單價'!$A$11:$S$24,13,FALSE)</f>
        <v>#N/A</v>
      </c>
      <c r="Q25" s="11" t="e">
        <f t="shared" si="0"/>
        <v>#N/A</v>
      </c>
      <c r="R25" s="11" t="e">
        <f>VLOOKUP($F25,'各類別單價'!$A$11:$S$24,15,FALSE)</f>
        <v>#N/A</v>
      </c>
      <c r="S25" s="11" t="e">
        <f>VLOOKUP($F25,'各類別單價'!$A$11:$S$24,16,FALSE)</f>
        <v>#N/A</v>
      </c>
      <c r="T25" s="11" t="e">
        <f>VLOOKUP($F25,'各類別單價'!$A$11:$S$24,17,FALSE)</f>
        <v>#N/A</v>
      </c>
      <c r="U25" s="11" t="e">
        <f t="shared" si="2"/>
        <v>#N/A</v>
      </c>
      <c r="V25" s="11" t="e">
        <f t="shared" si="3"/>
        <v>#N/A</v>
      </c>
      <c r="W25" s="11"/>
    </row>
    <row r="26" spans="1:23" ht="19.5">
      <c r="A26" s="11">
        <v>1</v>
      </c>
      <c r="B26" s="11" t="e">
        <f t="shared" si="4"/>
        <v>#N/A</v>
      </c>
      <c r="C26" s="11">
        <v>23</v>
      </c>
      <c r="D26" s="57"/>
      <c r="E26" s="55" t="str">
        <f t="shared" si="1"/>
        <v>65111101023</v>
      </c>
      <c r="F26" s="59"/>
      <c r="G26" s="11" t="e">
        <f>VLOOKUP($F26,'各類別單價'!$A$11:$S$24,4,FALSE)</f>
        <v>#N/A</v>
      </c>
      <c r="H26" s="11" t="e">
        <f>VLOOKUP($F26,'各類別單價'!$A$11:$S$24,5,FALSE)</f>
        <v>#N/A</v>
      </c>
      <c r="I26" s="11" t="e">
        <f>VLOOKUP($F26,'各類別單價'!$A$11:$S$24,6,FALSE)</f>
        <v>#N/A</v>
      </c>
      <c r="J26" s="11" t="e">
        <f>VLOOKUP($F26,'各類別單價'!$A$11:$S$24,7,FALSE)</f>
        <v>#N/A</v>
      </c>
      <c r="K26" s="11" t="e">
        <f>VLOOKUP($F26,'各類別單價'!$A$11:$S$24,8,FALSE)</f>
        <v>#N/A</v>
      </c>
      <c r="L26" s="11" t="e">
        <f>VLOOKUP($F26,'各類別單價'!$A$11:$S$24,9,FALSE)</f>
        <v>#N/A</v>
      </c>
      <c r="M26" s="11" t="e">
        <f>VLOOKUP($F26,'各類別單價'!$A$11:$S$24,10,FALSE)</f>
        <v>#N/A</v>
      </c>
      <c r="N26" s="11" t="e">
        <f>VLOOKUP($F26,'各類別單價'!$A$11:$S$24,11,FALSE)</f>
        <v>#N/A</v>
      </c>
      <c r="O26" s="11" t="e">
        <f>VLOOKUP($F26,'各類別單價'!$A$11:$S$24,12,FALSE)</f>
        <v>#N/A</v>
      </c>
      <c r="P26" s="11" t="e">
        <f>VLOOKUP($F26,'各類別單價'!$A$11:$S$24,13,FALSE)</f>
        <v>#N/A</v>
      </c>
      <c r="Q26" s="11" t="e">
        <f t="shared" si="0"/>
        <v>#N/A</v>
      </c>
      <c r="R26" s="11" t="e">
        <f>VLOOKUP($F26,'各類別單價'!$A$11:$S$24,15,FALSE)</f>
        <v>#N/A</v>
      </c>
      <c r="S26" s="11" t="e">
        <f>VLOOKUP($F26,'各類別單價'!$A$11:$S$24,16,FALSE)</f>
        <v>#N/A</v>
      </c>
      <c r="T26" s="11" t="e">
        <f>VLOOKUP($F26,'各類別單價'!$A$11:$S$24,17,FALSE)</f>
        <v>#N/A</v>
      </c>
      <c r="U26" s="11" t="e">
        <f t="shared" si="2"/>
        <v>#N/A</v>
      </c>
      <c r="V26" s="11" t="e">
        <f t="shared" si="3"/>
        <v>#N/A</v>
      </c>
      <c r="W26" s="11"/>
    </row>
    <row r="27" spans="1:23" ht="19.5">
      <c r="A27" s="11">
        <v>1</v>
      </c>
      <c r="B27" s="11" t="e">
        <f t="shared" si="4"/>
        <v>#N/A</v>
      </c>
      <c r="C27" s="11">
        <v>24</v>
      </c>
      <c r="D27" s="57"/>
      <c r="E27" s="55" t="str">
        <f t="shared" si="1"/>
        <v>65111101024</v>
      </c>
      <c r="F27" s="59"/>
      <c r="G27" s="11" t="e">
        <f>VLOOKUP($F27,'各類別單價'!$A$11:$S$24,4,FALSE)</f>
        <v>#N/A</v>
      </c>
      <c r="H27" s="11" t="e">
        <f>VLOOKUP($F27,'各類別單價'!$A$11:$S$24,5,FALSE)</f>
        <v>#N/A</v>
      </c>
      <c r="I27" s="11" t="e">
        <f>VLOOKUP($F27,'各類別單價'!$A$11:$S$24,6,FALSE)</f>
        <v>#N/A</v>
      </c>
      <c r="J27" s="11" t="e">
        <f>VLOOKUP($F27,'各類別單價'!$A$11:$S$24,7,FALSE)</f>
        <v>#N/A</v>
      </c>
      <c r="K27" s="11" t="e">
        <f>VLOOKUP($F27,'各類別單價'!$A$11:$S$24,8,FALSE)</f>
        <v>#N/A</v>
      </c>
      <c r="L27" s="11" t="e">
        <f>VLOOKUP($F27,'各類別單價'!$A$11:$S$24,9,FALSE)</f>
        <v>#N/A</v>
      </c>
      <c r="M27" s="11" t="e">
        <f>VLOOKUP($F27,'各類別單價'!$A$11:$S$24,10,FALSE)</f>
        <v>#N/A</v>
      </c>
      <c r="N27" s="11" t="e">
        <f>VLOOKUP($F27,'各類別單價'!$A$11:$S$24,11,FALSE)</f>
        <v>#N/A</v>
      </c>
      <c r="O27" s="11" t="e">
        <f>VLOOKUP($F27,'各類別單價'!$A$11:$S$24,12,FALSE)</f>
        <v>#N/A</v>
      </c>
      <c r="P27" s="11" t="e">
        <f>VLOOKUP($F27,'各類別單價'!$A$11:$S$24,13,FALSE)</f>
        <v>#N/A</v>
      </c>
      <c r="Q27" s="11" t="e">
        <f t="shared" si="0"/>
        <v>#N/A</v>
      </c>
      <c r="R27" s="11" t="e">
        <f>VLOOKUP($F27,'各類別單價'!$A$11:$S$24,15,FALSE)</f>
        <v>#N/A</v>
      </c>
      <c r="S27" s="11" t="e">
        <f>VLOOKUP($F27,'各類別單價'!$A$11:$S$24,16,FALSE)</f>
        <v>#N/A</v>
      </c>
      <c r="T27" s="11" t="e">
        <f>VLOOKUP($F27,'各類別單價'!$A$11:$S$24,17,FALSE)</f>
        <v>#N/A</v>
      </c>
      <c r="U27" s="11" t="e">
        <f t="shared" si="2"/>
        <v>#N/A</v>
      </c>
      <c r="V27" s="11" t="e">
        <f t="shared" si="3"/>
        <v>#N/A</v>
      </c>
      <c r="W27" s="11"/>
    </row>
    <row r="28" spans="1:23" ht="19.5">
      <c r="A28" s="11">
        <v>1</v>
      </c>
      <c r="B28" s="11" t="e">
        <f t="shared" si="4"/>
        <v>#N/A</v>
      </c>
      <c r="C28" s="11">
        <v>25</v>
      </c>
      <c r="D28" s="57"/>
      <c r="E28" s="55" t="str">
        <f t="shared" si="1"/>
        <v>65111101025</v>
      </c>
      <c r="F28" s="59"/>
      <c r="G28" s="11" t="e">
        <f>VLOOKUP($F28,'各類別單價'!$A$11:$S$24,4,FALSE)</f>
        <v>#N/A</v>
      </c>
      <c r="H28" s="11" t="e">
        <f>VLOOKUP($F28,'各類別單價'!$A$11:$S$24,5,FALSE)</f>
        <v>#N/A</v>
      </c>
      <c r="I28" s="11" t="e">
        <f>VLOOKUP($F28,'各類別單價'!$A$11:$S$24,6,FALSE)</f>
        <v>#N/A</v>
      </c>
      <c r="J28" s="11" t="e">
        <f>VLOOKUP($F28,'各類別單價'!$A$11:$S$24,7,FALSE)</f>
        <v>#N/A</v>
      </c>
      <c r="K28" s="11" t="e">
        <f>VLOOKUP($F28,'各類別單價'!$A$11:$S$24,8,FALSE)</f>
        <v>#N/A</v>
      </c>
      <c r="L28" s="11" t="e">
        <f>VLOOKUP($F28,'各類別單價'!$A$11:$S$24,9,FALSE)</f>
        <v>#N/A</v>
      </c>
      <c r="M28" s="11" t="e">
        <f>VLOOKUP($F28,'各類別單價'!$A$11:$S$24,10,FALSE)</f>
        <v>#N/A</v>
      </c>
      <c r="N28" s="11" t="e">
        <f>VLOOKUP($F28,'各類別單價'!$A$11:$S$24,11,FALSE)</f>
        <v>#N/A</v>
      </c>
      <c r="O28" s="11" t="e">
        <f>VLOOKUP($F28,'各類別單價'!$A$11:$S$24,12,FALSE)</f>
        <v>#N/A</v>
      </c>
      <c r="P28" s="11" t="e">
        <f>VLOOKUP($F28,'各類別單價'!$A$11:$S$24,13,FALSE)</f>
        <v>#N/A</v>
      </c>
      <c r="Q28" s="11" t="e">
        <f t="shared" si="0"/>
        <v>#N/A</v>
      </c>
      <c r="R28" s="11" t="e">
        <f>VLOOKUP($F28,'各類別單價'!$A$11:$S$24,15,FALSE)</f>
        <v>#N/A</v>
      </c>
      <c r="S28" s="11" t="e">
        <f>VLOOKUP($F28,'各類別單價'!$A$11:$S$24,16,FALSE)</f>
        <v>#N/A</v>
      </c>
      <c r="T28" s="11" t="e">
        <f>VLOOKUP($F28,'各類別單價'!$A$11:$S$24,17,FALSE)</f>
        <v>#N/A</v>
      </c>
      <c r="U28" s="11" t="e">
        <f t="shared" si="2"/>
        <v>#N/A</v>
      </c>
      <c r="V28" s="11" t="e">
        <f t="shared" si="3"/>
        <v>#N/A</v>
      </c>
      <c r="W28" s="11"/>
    </row>
    <row r="29" spans="1:23" ht="19.5">
      <c r="A29" s="11">
        <v>1</v>
      </c>
      <c r="B29" s="11" t="e">
        <f t="shared" si="4"/>
        <v>#N/A</v>
      </c>
      <c r="C29" s="11">
        <v>26</v>
      </c>
      <c r="D29" s="57"/>
      <c r="E29" s="55" t="str">
        <f t="shared" si="1"/>
        <v>65111101026</v>
      </c>
      <c r="F29" s="59"/>
      <c r="G29" s="11" t="e">
        <f>VLOOKUP($F29,'各類別單價'!$A$11:$S$24,4,FALSE)</f>
        <v>#N/A</v>
      </c>
      <c r="H29" s="11" t="e">
        <f>VLOOKUP($F29,'各類別單價'!$A$11:$S$24,5,FALSE)</f>
        <v>#N/A</v>
      </c>
      <c r="I29" s="11" t="e">
        <f>VLOOKUP($F29,'各類別單價'!$A$11:$S$24,6,FALSE)</f>
        <v>#N/A</v>
      </c>
      <c r="J29" s="11" t="e">
        <f>VLOOKUP($F29,'各類別單價'!$A$11:$S$24,7,FALSE)</f>
        <v>#N/A</v>
      </c>
      <c r="K29" s="11" t="e">
        <f>VLOOKUP($F29,'各類別單價'!$A$11:$S$24,8,FALSE)</f>
        <v>#N/A</v>
      </c>
      <c r="L29" s="11" t="e">
        <f>VLOOKUP($F29,'各類別單價'!$A$11:$S$24,9,FALSE)</f>
        <v>#N/A</v>
      </c>
      <c r="M29" s="11" t="e">
        <f>VLOOKUP($F29,'各類別單價'!$A$11:$S$24,10,FALSE)</f>
        <v>#N/A</v>
      </c>
      <c r="N29" s="11" t="e">
        <f>VLOOKUP($F29,'各類別單價'!$A$11:$S$24,11,FALSE)</f>
        <v>#N/A</v>
      </c>
      <c r="O29" s="11" t="e">
        <f>VLOOKUP($F29,'各類別單價'!$A$11:$S$24,12,FALSE)</f>
        <v>#N/A</v>
      </c>
      <c r="P29" s="11" t="e">
        <f>VLOOKUP($F29,'各類別單價'!$A$11:$S$24,13,FALSE)</f>
        <v>#N/A</v>
      </c>
      <c r="Q29" s="11" t="e">
        <f t="shared" si="0"/>
        <v>#N/A</v>
      </c>
      <c r="R29" s="11" t="e">
        <f>VLOOKUP($F29,'各類別單價'!$A$11:$S$24,15,FALSE)</f>
        <v>#N/A</v>
      </c>
      <c r="S29" s="11" t="e">
        <f>VLOOKUP($F29,'各類別單價'!$A$11:$S$24,16,FALSE)</f>
        <v>#N/A</v>
      </c>
      <c r="T29" s="11" t="e">
        <f>VLOOKUP($F29,'各類別單價'!$A$11:$S$24,17,FALSE)</f>
        <v>#N/A</v>
      </c>
      <c r="U29" s="11" t="e">
        <f t="shared" si="2"/>
        <v>#N/A</v>
      </c>
      <c r="V29" s="11" t="e">
        <f t="shared" si="3"/>
        <v>#N/A</v>
      </c>
      <c r="W29" s="11"/>
    </row>
    <row r="30" spans="1:23" ht="19.5">
      <c r="A30" s="11">
        <v>1</v>
      </c>
      <c r="B30" s="11" t="e">
        <f t="shared" si="4"/>
        <v>#N/A</v>
      </c>
      <c r="C30" s="11">
        <v>27</v>
      </c>
      <c r="D30" s="57"/>
      <c r="E30" s="55" t="str">
        <f t="shared" si="1"/>
        <v>65111101027</v>
      </c>
      <c r="F30" s="59"/>
      <c r="G30" s="11" t="e">
        <f>VLOOKUP($F30,'各類別單價'!$A$11:$S$24,4,FALSE)</f>
        <v>#N/A</v>
      </c>
      <c r="H30" s="11" t="e">
        <f>VLOOKUP($F30,'各類別單價'!$A$11:$S$24,5,FALSE)</f>
        <v>#N/A</v>
      </c>
      <c r="I30" s="11" t="e">
        <f>VLOOKUP($F30,'各類別單價'!$A$11:$S$24,6,FALSE)</f>
        <v>#N/A</v>
      </c>
      <c r="J30" s="11" t="e">
        <f>VLOOKUP($F30,'各類別單價'!$A$11:$S$24,7,FALSE)</f>
        <v>#N/A</v>
      </c>
      <c r="K30" s="11" t="e">
        <f>VLOOKUP($F30,'各類別單價'!$A$11:$S$24,8,FALSE)</f>
        <v>#N/A</v>
      </c>
      <c r="L30" s="11" t="e">
        <f>VLOOKUP($F30,'各類別單價'!$A$11:$S$24,9,FALSE)</f>
        <v>#N/A</v>
      </c>
      <c r="M30" s="11" t="e">
        <f>VLOOKUP($F30,'各類別單價'!$A$11:$S$24,10,FALSE)</f>
        <v>#N/A</v>
      </c>
      <c r="N30" s="11" t="e">
        <f>VLOOKUP($F30,'各類別單價'!$A$11:$S$24,11,FALSE)</f>
        <v>#N/A</v>
      </c>
      <c r="O30" s="11" t="e">
        <f>VLOOKUP($F30,'各類別單價'!$A$11:$S$24,12,FALSE)</f>
        <v>#N/A</v>
      </c>
      <c r="P30" s="11" t="e">
        <f>VLOOKUP($F30,'各類別單價'!$A$11:$S$24,13,FALSE)</f>
        <v>#N/A</v>
      </c>
      <c r="Q30" s="11" t="e">
        <f t="shared" si="0"/>
        <v>#N/A</v>
      </c>
      <c r="R30" s="11" t="e">
        <f>VLOOKUP($F30,'各類別單價'!$A$11:$S$24,15,FALSE)</f>
        <v>#N/A</v>
      </c>
      <c r="S30" s="11" t="e">
        <f>VLOOKUP($F30,'各類別單價'!$A$11:$S$24,16,FALSE)</f>
        <v>#N/A</v>
      </c>
      <c r="T30" s="11" t="e">
        <f>VLOOKUP($F30,'各類別單價'!$A$11:$S$24,17,FALSE)</f>
        <v>#N/A</v>
      </c>
      <c r="U30" s="11" t="e">
        <f t="shared" si="2"/>
        <v>#N/A</v>
      </c>
      <c r="V30" s="11" t="e">
        <f t="shared" si="3"/>
        <v>#N/A</v>
      </c>
      <c r="W30" s="11"/>
    </row>
    <row r="31" spans="1:23" ht="19.5">
      <c r="A31" s="11">
        <v>1</v>
      </c>
      <c r="B31" s="11" t="e">
        <f>B30</f>
        <v>#N/A</v>
      </c>
      <c r="C31" s="11">
        <v>28</v>
      </c>
      <c r="D31" s="57"/>
      <c r="E31" s="55" t="str">
        <f t="shared" si="1"/>
        <v>65111101028</v>
      </c>
      <c r="F31" s="59"/>
      <c r="G31" s="11" t="e">
        <f>VLOOKUP($F31,'各類別單價'!$A$11:$S$24,4,FALSE)</f>
        <v>#N/A</v>
      </c>
      <c r="H31" s="11" t="e">
        <f>VLOOKUP($F31,'各類別單價'!$A$11:$S$24,5,FALSE)</f>
        <v>#N/A</v>
      </c>
      <c r="I31" s="11" t="e">
        <f>VLOOKUP($F31,'各類別單價'!$A$11:$S$24,6,FALSE)</f>
        <v>#N/A</v>
      </c>
      <c r="J31" s="11" t="e">
        <f>VLOOKUP($F31,'各類別單價'!$A$11:$S$24,7,FALSE)</f>
        <v>#N/A</v>
      </c>
      <c r="K31" s="11" t="e">
        <f>VLOOKUP($F31,'各類別單價'!$A$11:$S$24,8,FALSE)</f>
        <v>#N/A</v>
      </c>
      <c r="L31" s="11" t="e">
        <f>VLOOKUP($F31,'各類別單價'!$A$11:$S$24,9,FALSE)</f>
        <v>#N/A</v>
      </c>
      <c r="M31" s="11" t="e">
        <f>VLOOKUP($F31,'各類別單價'!$A$11:$S$24,10,FALSE)</f>
        <v>#N/A</v>
      </c>
      <c r="N31" s="11" t="e">
        <f>VLOOKUP($F31,'各類別單價'!$A$11:$S$24,11,FALSE)</f>
        <v>#N/A</v>
      </c>
      <c r="O31" s="11" t="e">
        <f>VLOOKUP($F31,'各類別單價'!$A$11:$S$24,12,FALSE)</f>
        <v>#N/A</v>
      </c>
      <c r="P31" s="11" t="e">
        <f>VLOOKUP($F31,'各類別單價'!$A$11:$S$24,13,FALSE)</f>
        <v>#N/A</v>
      </c>
      <c r="Q31" s="11" t="e">
        <f t="shared" si="0"/>
        <v>#N/A</v>
      </c>
      <c r="R31" s="11" t="e">
        <f>VLOOKUP($F31,'各類別單價'!$A$11:$S$24,15,FALSE)</f>
        <v>#N/A</v>
      </c>
      <c r="S31" s="11" t="e">
        <f>VLOOKUP($F31,'各類別單價'!$A$11:$S$24,16,FALSE)</f>
        <v>#N/A</v>
      </c>
      <c r="T31" s="11" t="e">
        <f>VLOOKUP($F31,'各類別單價'!$A$11:$S$24,17,FALSE)</f>
        <v>#N/A</v>
      </c>
      <c r="U31" s="11" t="e">
        <f t="shared" si="2"/>
        <v>#N/A</v>
      </c>
      <c r="V31" s="11" t="e">
        <f t="shared" si="3"/>
        <v>#N/A</v>
      </c>
      <c r="W31" s="11"/>
    </row>
    <row r="32" spans="1:23" ht="19.5">
      <c r="A32" s="11">
        <v>1</v>
      </c>
      <c r="B32" s="11" t="e">
        <f>B31</f>
        <v>#N/A</v>
      </c>
      <c r="C32" s="11">
        <v>29</v>
      </c>
      <c r="D32" s="57"/>
      <c r="E32" s="55" t="str">
        <f t="shared" si="1"/>
        <v>65111101029</v>
      </c>
      <c r="F32" s="59"/>
      <c r="G32" s="11" t="e">
        <f>VLOOKUP($F32,'各類別單價'!$A$11:$S$24,4,FALSE)</f>
        <v>#N/A</v>
      </c>
      <c r="H32" s="11" t="e">
        <f>VLOOKUP($F32,'各類別單價'!$A$11:$S$24,5,FALSE)</f>
        <v>#N/A</v>
      </c>
      <c r="I32" s="11" t="e">
        <f>VLOOKUP($F32,'各類別單價'!$A$11:$S$24,6,FALSE)</f>
        <v>#N/A</v>
      </c>
      <c r="J32" s="11" t="e">
        <f>VLOOKUP($F32,'各類別單價'!$A$11:$S$24,7,FALSE)</f>
        <v>#N/A</v>
      </c>
      <c r="K32" s="11" t="e">
        <f>VLOOKUP($F32,'各類別單價'!$A$11:$S$24,8,FALSE)</f>
        <v>#N/A</v>
      </c>
      <c r="L32" s="11" t="e">
        <f>VLOOKUP($F32,'各類別單價'!$A$11:$S$24,9,FALSE)</f>
        <v>#N/A</v>
      </c>
      <c r="M32" s="11" t="e">
        <f>VLOOKUP($F32,'各類別單價'!$A$11:$S$24,10,FALSE)</f>
        <v>#N/A</v>
      </c>
      <c r="N32" s="11" t="e">
        <f>VLOOKUP($F32,'各類別單價'!$A$11:$S$24,11,FALSE)</f>
        <v>#N/A</v>
      </c>
      <c r="O32" s="11" t="e">
        <f>VLOOKUP($F32,'各類別單價'!$A$11:$S$24,12,FALSE)</f>
        <v>#N/A</v>
      </c>
      <c r="P32" s="11" t="e">
        <f>VLOOKUP($F32,'各類別單價'!$A$11:$S$24,13,FALSE)</f>
        <v>#N/A</v>
      </c>
      <c r="Q32" s="11" t="e">
        <f t="shared" si="0"/>
        <v>#N/A</v>
      </c>
      <c r="R32" s="11" t="e">
        <f>VLOOKUP($F32,'各類別單價'!$A$11:$S$24,15,FALSE)</f>
        <v>#N/A</v>
      </c>
      <c r="S32" s="11" t="e">
        <f>VLOOKUP($F32,'各類別單價'!$A$11:$S$24,16,FALSE)</f>
        <v>#N/A</v>
      </c>
      <c r="T32" s="11" t="e">
        <f>VLOOKUP($F32,'各類別單價'!$A$11:$S$24,17,FALSE)</f>
        <v>#N/A</v>
      </c>
      <c r="U32" s="11" t="e">
        <f t="shared" si="2"/>
        <v>#N/A</v>
      </c>
      <c r="V32" s="11" t="e">
        <f t="shared" si="3"/>
        <v>#N/A</v>
      </c>
      <c r="W32" s="11"/>
    </row>
    <row r="33" spans="1:23" ht="19.5">
      <c r="A33" s="11">
        <v>1</v>
      </c>
      <c r="B33" s="11" t="e">
        <f>B32</f>
        <v>#N/A</v>
      </c>
      <c r="C33" s="11">
        <v>30</v>
      </c>
      <c r="D33" s="57"/>
      <c r="E33" s="55" t="str">
        <f t="shared" si="1"/>
        <v>65111101030</v>
      </c>
      <c r="F33" s="59"/>
      <c r="G33" s="11" t="e">
        <f>VLOOKUP($F33,'各類別單價'!$A$11:$S$24,4,FALSE)</f>
        <v>#N/A</v>
      </c>
      <c r="H33" s="11" t="e">
        <f>VLOOKUP($F33,'各類別單價'!$A$11:$S$24,5,FALSE)</f>
        <v>#N/A</v>
      </c>
      <c r="I33" s="11" t="e">
        <f>VLOOKUP($F33,'各類別單價'!$A$11:$S$24,6,FALSE)</f>
        <v>#N/A</v>
      </c>
      <c r="J33" s="11" t="e">
        <f>VLOOKUP($F33,'各類別單價'!$A$11:$S$24,7,FALSE)</f>
        <v>#N/A</v>
      </c>
      <c r="K33" s="11" t="e">
        <f>VLOOKUP($F33,'各類別單價'!$A$11:$S$24,8,FALSE)</f>
        <v>#N/A</v>
      </c>
      <c r="L33" s="11" t="e">
        <f>VLOOKUP($F33,'各類別單價'!$A$11:$S$24,9,FALSE)</f>
        <v>#N/A</v>
      </c>
      <c r="M33" s="11" t="e">
        <f>VLOOKUP($F33,'各類別單價'!$A$11:$S$24,10,FALSE)</f>
        <v>#N/A</v>
      </c>
      <c r="N33" s="11" t="e">
        <f>VLOOKUP($F33,'各類別單價'!$A$11:$S$24,11,FALSE)</f>
        <v>#N/A</v>
      </c>
      <c r="O33" s="11" t="e">
        <f>VLOOKUP($F33,'各類別單價'!$A$11:$S$24,12,FALSE)</f>
        <v>#N/A</v>
      </c>
      <c r="P33" s="11" t="e">
        <f>VLOOKUP($F33,'各類別單價'!$A$11:$S$24,13,FALSE)</f>
        <v>#N/A</v>
      </c>
      <c r="Q33" s="11" t="e">
        <f t="shared" si="0"/>
        <v>#N/A</v>
      </c>
      <c r="R33" s="11" t="e">
        <f>VLOOKUP($F33,'各類別單價'!$A$11:$S$24,15,FALSE)</f>
        <v>#N/A</v>
      </c>
      <c r="S33" s="11" t="e">
        <f>VLOOKUP($F33,'各類別單價'!$A$11:$S$24,16,FALSE)</f>
        <v>#N/A</v>
      </c>
      <c r="T33" s="11" t="e">
        <f>VLOOKUP($F33,'各類別單價'!$A$11:$S$24,17,FALSE)</f>
        <v>#N/A</v>
      </c>
      <c r="U33" s="11" t="e">
        <f t="shared" si="2"/>
        <v>#N/A</v>
      </c>
      <c r="V33" s="11" t="e">
        <f t="shared" si="3"/>
        <v>#N/A</v>
      </c>
      <c r="W33" s="11"/>
    </row>
    <row r="36" spans="1:21" ht="16.5" customHeight="1">
      <c r="A36" s="86" t="s">
        <v>98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1" ht="16.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1:21" ht="19.5">
      <c r="A38" s="63"/>
      <c r="B38" s="63"/>
      <c r="C38" s="64" t="s">
        <v>79</v>
      </c>
      <c r="D38" s="63"/>
      <c r="E38" s="65"/>
      <c r="F38" s="65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3:23" ht="19.5">
      <c r="C39" s="64" t="s">
        <v>97</v>
      </c>
      <c r="D39" s="64"/>
      <c r="E39" s="71"/>
      <c r="F39" s="72"/>
      <c r="G39" s="64"/>
      <c r="H39" s="64"/>
      <c r="I39" s="64"/>
      <c r="J39" s="64"/>
      <c r="K39" s="64"/>
      <c r="L39" s="64"/>
      <c r="M39" s="64"/>
      <c r="N39" s="64"/>
      <c r="O39" s="64"/>
      <c r="W39" s="63"/>
    </row>
    <row r="40" spans="3:15" ht="19.5">
      <c r="C40" s="64"/>
      <c r="D40" s="64"/>
      <c r="E40" s="71"/>
      <c r="F40" s="72"/>
      <c r="G40" s="64"/>
      <c r="H40" s="64"/>
      <c r="I40" s="64"/>
      <c r="J40" s="64"/>
      <c r="K40" s="64"/>
      <c r="L40" s="64"/>
      <c r="M40" s="64"/>
      <c r="N40" s="64"/>
      <c r="O40" s="64"/>
    </row>
  </sheetData>
  <sheetProtection/>
  <mergeCells count="2">
    <mergeCell ref="C1:D1"/>
    <mergeCell ref="A36:U37"/>
  </mergeCells>
  <dataValidations count="2">
    <dataValidation type="list" allowBlank="1" showInputMessage="1" showErrorMessage="1" sqref="F4:F33">
      <formula1>類別</formula1>
    </dataValidation>
    <dataValidation type="list" allowBlank="1" showInputMessage="1" showErrorMessage="1" sqref="E1">
      <formula1>班級</formula1>
    </dataValidation>
  </dataValidations>
  <printOptions/>
  <pageMargins left="0.31496062992125984" right="0.31496062992125984" top="0.15748031496062992" bottom="0.15748031496062992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win98</cp:lastModifiedBy>
  <cp:lastPrinted>2020-02-26T02:11:18Z</cp:lastPrinted>
  <dcterms:created xsi:type="dcterms:W3CDTF">2005-07-11T01:44:08Z</dcterms:created>
  <dcterms:modified xsi:type="dcterms:W3CDTF">2022-08-24T01:28:14Z</dcterms:modified>
  <cp:category/>
  <cp:version/>
  <cp:contentType/>
  <cp:contentStatus/>
</cp:coreProperties>
</file>